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tom/Dropbox/boatbuilding/6mR/ISMA/Measurement certificates/"/>
    </mc:Choice>
  </mc:AlternateContent>
  <xr:revisionPtr revIDLastSave="0" documentId="13_ncr:1_{E303FE47-8C91-8F44-9E2D-6298BB9D8CEB}" xr6:coauthVersionLast="47" xr6:coauthVersionMax="47" xr10:uidLastSave="{00000000-0000-0000-0000-000000000000}"/>
  <bookViews>
    <workbookView xWindow="19620" yWindow="500" windowWidth="23080" windowHeight="26740" xr2:uid="{00000000-000D-0000-FFFF-FFFF00000000}"/>
  </bookViews>
  <sheets>
    <sheet name="Cert" sheetId="1" r:id="rId1"/>
  </sheets>
  <definedNames>
    <definedName name="_xlnm.Print_Area" localSheetId="0">Cert!$A$1:$M$235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2" i="1" l="1"/>
  <c r="J130" i="1"/>
  <c r="L131" i="1"/>
  <c r="L53" i="1"/>
  <c r="L117" i="1"/>
  <c r="J117" i="1"/>
  <c r="L121" i="1"/>
  <c r="J122" i="1"/>
  <c r="J123" i="1"/>
  <c r="J126" i="1"/>
  <c r="L127" i="1"/>
  <c r="J69" i="1"/>
  <c r="J125" i="1"/>
  <c r="D147" i="1"/>
  <c r="D148" i="1"/>
  <c r="L147" i="1"/>
  <c r="L148" i="1"/>
  <c r="L149" i="1"/>
  <c r="J94" i="1"/>
  <c r="D143" i="1"/>
  <c r="H65" i="1"/>
  <c r="J167" i="1"/>
  <c r="J166" i="1"/>
  <c r="J165" i="1"/>
  <c r="J164" i="1"/>
  <c r="L166" i="1"/>
  <c r="H56" i="1"/>
  <c r="J58" i="1"/>
  <c r="H62" i="1"/>
  <c r="J63" i="1"/>
  <c r="H66" i="1"/>
  <c r="J67" i="1"/>
  <c r="H75" i="1"/>
  <c r="J75" i="1"/>
  <c r="H78" i="1"/>
  <c r="J78" i="1"/>
  <c r="J79" i="1"/>
  <c r="J81" i="1"/>
  <c r="F85" i="1"/>
  <c r="F86" i="1"/>
  <c r="F87" i="1"/>
  <c r="F88" i="1"/>
  <c r="J135" i="1"/>
  <c r="L136" i="1"/>
  <c r="D27" i="1"/>
  <c r="C181" i="1"/>
  <c r="D181" i="1"/>
  <c r="H181" i="1"/>
  <c r="C111" i="1"/>
  <c r="D111" i="1"/>
  <c r="H111" i="1"/>
  <c r="D49" i="1"/>
  <c r="C49" i="1"/>
  <c r="H49" i="1"/>
  <c r="F154" i="1"/>
  <c r="L154" i="1"/>
  <c r="L152" i="1"/>
  <c r="F153" i="1"/>
  <c r="F152" i="1"/>
  <c r="J160" i="1"/>
  <c r="H160" i="1"/>
  <c r="F160" i="1"/>
  <c r="D160" i="1"/>
  <c r="J161" i="1"/>
  <c r="H161" i="1"/>
  <c r="F161" i="1"/>
  <c r="D161" i="1"/>
  <c r="J92" i="1"/>
  <c r="H92" i="1"/>
  <c r="J138" i="1"/>
  <c r="J139" i="1"/>
  <c r="L140" i="1"/>
  <c r="J100" i="1"/>
  <c r="L71" i="1"/>
  <c r="L82" i="1"/>
  <c r="L92" i="1"/>
  <c r="L96" i="1"/>
  <c r="L98" i="1"/>
  <c r="L102" i="1"/>
</calcChain>
</file>

<file path=xl/sharedStrings.xml><?xml version="1.0" encoding="utf-8"?>
<sst xmlns="http://schemas.openxmlformats.org/spreadsheetml/2006/main" count="177" uniqueCount="171">
  <si>
    <t>Designer</t>
  </si>
  <si>
    <t>Builder</t>
  </si>
  <si>
    <t>Skin d to d1 Port</t>
  </si>
  <si>
    <t>Chain d to d1 Port</t>
  </si>
  <si>
    <t>Yacht's Name</t>
  </si>
  <si>
    <t>Owner</t>
  </si>
  <si>
    <t>OVERALL LENGTH</t>
  </si>
  <si>
    <t>Overhang Forward to L1</t>
  </si>
  <si>
    <t>Overhang Aft to L1</t>
  </si>
  <si>
    <t>Girth at Bow</t>
  </si>
  <si>
    <t>Girth at Stern</t>
  </si>
  <si>
    <t>O at Stern</t>
  </si>
  <si>
    <t>d Port</t>
  </si>
  <si>
    <t>Skin d to d1 Starboard</t>
  </si>
  <si>
    <t>Chain d to d1 Starboard</t>
  </si>
  <si>
    <t>d Starboard</t>
  </si>
  <si>
    <t>Add d</t>
  </si>
  <si>
    <t>Sum of Freeboards</t>
  </si>
  <si>
    <t>PENALTIES</t>
  </si>
  <si>
    <t>Difference</t>
  </si>
  <si>
    <t>6</t>
  </si>
  <si>
    <t>INTERNATIONAL SIX METRE CLASS</t>
  </si>
  <si>
    <t>Extreme Beam</t>
  </si>
  <si>
    <t>Beam at deck</t>
  </si>
  <si>
    <t>SAIL PLAN</t>
  </si>
  <si>
    <t>RATING CALCULATION</t>
  </si>
  <si>
    <t>√S</t>
  </si>
  <si>
    <t>J</t>
  </si>
  <si>
    <t>National Letters &amp; Sail Number</t>
  </si>
  <si>
    <t>Design Year</t>
  </si>
  <si>
    <t>MEASURED LENGTH (L1 to L1)</t>
  </si>
  <si>
    <t>RATING CERTIFICATION</t>
  </si>
  <si>
    <t>6mR</t>
  </si>
  <si>
    <t>DISPLACEMENT</t>
  </si>
  <si>
    <t>A</t>
  </si>
  <si>
    <t>B</t>
  </si>
  <si>
    <t>Sail Limits</t>
  </si>
  <si>
    <t>SPARS MEASUREMENTS</t>
  </si>
  <si>
    <t>DECK MEASUREMENTS</t>
  </si>
  <si>
    <t>Material</t>
  </si>
  <si>
    <t>Aluminium</t>
  </si>
  <si>
    <t>Length</t>
  </si>
  <si>
    <t>Aft width</t>
  </si>
  <si>
    <t>Fwd width</t>
  </si>
  <si>
    <t xml:space="preserve">I </t>
  </si>
  <si>
    <t>Valid until</t>
  </si>
  <si>
    <t>WATERLINE LENGTH (LWL)</t>
  </si>
  <si>
    <t>DISPLACEMENT PENALTY (add 2x to L)</t>
  </si>
  <si>
    <t>BEAM PENALTY (add 4x to L, only for yachts laid down after Sept 1937)</t>
  </si>
  <si>
    <t>TUMBLEHOME PENALTY (add 3x excess to Rating)</t>
  </si>
  <si>
    <t>DRAUGHT PENALTY (add 3x excess to Rating)</t>
  </si>
  <si>
    <t>Actual beam at ⅓ of midship freeboard</t>
  </si>
  <si>
    <t>(max 9.750m)</t>
  </si>
  <si>
    <t>Max girth at 3/4 height (MTW 39%)</t>
  </si>
  <si>
    <t>Builder &amp; Yr</t>
  </si>
  <si>
    <t>Allspars 2023</t>
  </si>
  <si>
    <t>Measured by</t>
  </si>
  <si>
    <t>NOTES &amp; COMMENTS:</t>
  </si>
  <si>
    <t>Irish Sailing</t>
  </si>
  <si>
    <t>Paul O'Connell</t>
  </si>
  <si>
    <t>Kinsale</t>
  </si>
  <si>
    <t>Keith Wood</t>
  </si>
  <si>
    <t>Brian O'Driscoll</t>
  </si>
  <si>
    <t>Henry B.Nevins, NYC</t>
  </si>
  <si>
    <t>(If built after 1 Jan 1991)</t>
  </si>
  <si>
    <t>Build Year</t>
  </si>
  <si>
    <t>Fleet</t>
  </si>
  <si>
    <t>Distance to sheer</t>
  </si>
  <si>
    <r>
      <t>Deck                     (min 132.7cm</t>
    </r>
    <r>
      <rPr>
        <vertAlign val="superscript"/>
        <sz val="7"/>
        <rFont val="Calibri"/>
        <family val="2"/>
        <scheme val="minor"/>
      </rPr>
      <t>2</t>
    </r>
    <r>
      <rPr>
        <sz val="7"/>
        <rFont val="Calibri"/>
        <family val="2"/>
        <scheme val="minor"/>
      </rPr>
      <t>)</t>
    </r>
  </si>
  <si>
    <r>
      <t>1/2 Height           (min 147.4cm</t>
    </r>
    <r>
      <rPr>
        <vertAlign val="superscript"/>
        <sz val="7"/>
        <rFont val="Calibri"/>
        <family val="2"/>
        <scheme val="minor"/>
      </rPr>
      <t>2</t>
    </r>
    <r>
      <rPr>
        <sz val="7"/>
        <rFont val="Calibri"/>
        <family val="2"/>
        <scheme val="minor"/>
      </rPr>
      <t>)</t>
    </r>
  </si>
  <si>
    <r>
      <t>Head                     (min 37.4cm</t>
    </r>
    <r>
      <rPr>
        <vertAlign val="superscript"/>
        <sz val="7"/>
        <rFont val="Calibri"/>
        <family val="2"/>
        <scheme val="minor"/>
      </rPr>
      <t>2</t>
    </r>
    <r>
      <rPr>
        <sz val="7"/>
        <rFont val="Calibri"/>
        <family val="2"/>
        <scheme val="minor"/>
      </rPr>
      <t>)</t>
    </r>
  </si>
  <si>
    <t>Actual</t>
  </si>
  <si>
    <t>Calc.</t>
  </si>
  <si>
    <t xml:space="preserve">Mean Freeboard Bow O                               </t>
  </si>
  <si>
    <t xml:space="preserve">Mean Freeboard Midship d                          </t>
  </si>
  <si>
    <t xml:space="preserve">Mean Freeboard Stern O                              </t>
  </si>
  <si>
    <t>(Calc. only nec. for boats after 1 Nov 1970)</t>
  </si>
  <si>
    <t xml:space="preserve">WEIGHT [metric tons] (actual including added ballast)            </t>
  </si>
  <si>
    <t>World Sailing Building Plaque no.</t>
  </si>
  <si>
    <r>
      <t xml:space="preserve">TUMBLEHOME </t>
    </r>
    <r>
      <rPr>
        <sz val="11"/>
        <rFont val="Calibri"/>
        <family val="2"/>
        <scheme val="minor"/>
      </rPr>
      <t>(max 2x 2% of Extreme Beam)</t>
    </r>
  </si>
  <si>
    <r>
      <t>DRAUGHT</t>
    </r>
    <r>
      <rPr>
        <sz val="11"/>
        <rFont val="Calibri"/>
        <family val="2"/>
        <scheme val="minor"/>
      </rPr>
      <t xml:space="preserve"> (actual at deepest point)</t>
    </r>
    <r>
      <rPr>
        <b/>
        <sz val="11"/>
        <rFont val="Calibri"/>
        <family val="2"/>
        <scheme val="minor"/>
      </rPr>
      <t xml:space="preserve"> keel, rudder or wing tips (span not to exceed 1830mm)</t>
    </r>
  </si>
  <si>
    <t>(CG position min 4.940m above datum)</t>
  </si>
  <si>
    <r>
      <t>Total Area m</t>
    </r>
    <r>
      <rPr>
        <vertAlign val="superscript"/>
        <sz val="8"/>
        <rFont val="Calibri"/>
        <family val="2"/>
        <scheme val="minor"/>
      </rPr>
      <t>2</t>
    </r>
  </si>
  <si>
    <r>
      <rPr>
        <sz val="10"/>
        <rFont val="Calibri"/>
        <family val="2"/>
        <scheme val="minor"/>
      </rPr>
      <t>Hatch dimensions</t>
    </r>
    <r>
      <rPr>
        <sz val="9"/>
        <rFont val="Calibri"/>
        <family val="2"/>
        <scheme val="minor"/>
      </rPr>
      <t xml:space="preserve"> (max 0.400m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&amp; sheer min 300mm)</t>
    </r>
  </si>
  <si>
    <r>
      <t>Area m</t>
    </r>
    <r>
      <rPr>
        <vertAlign val="superscript"/>
        <sz val="8"/>
        <rFont val="Calibri"/>
        <family val="2"/>
        <scheme val="minor"/>
      </rPr>
      <t>2</t>
    </r>
  </si>
  <si>
    <r>
      <t>MAST dimensions</t>
    </r>
    <r>
      <rPr>
        <b/>
        <sz val="10"/>
        <rFont val="Calibri"/>
        <family val="2"/>
        <scheme val="minor"/>
      </rPr>
      <t xml:space="preserve"> [mm]</t>
    </r>
  </si>
  <si>
    <r>
      <t xml:space="preserve">MAST sectional area </t>
    </r>
    <r>
      <rPr>
        <b/>
        <sz val="10"/>
        <rFont val="Calibri"/>
        <family val="2"/>
        <scheme val="minor"/>
      </rPr>
      <t>[cm</t>
    </r>
    <r>
      <rPr>
        <b/>
        <vertAlign val="super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]</t>
    </r>
  </si>
  <si>
    <t>Ballast position fore &amp; aft (%) and weight (kg) inside the boat</t>
  </si>
  <si>
    <t>Changes in trim, freeboards or weight</t>
  </si>
  <si>
    <r>
      <rPr>
        <sz val="11"/>
        <rFont val="Calibri"/>
        <family val="2"/>
        <scheme val="minor"/>
      </rPr>
      <t>Add 1</t>
    </r>
    <r>
      <rPr>
        <sz val="8"/>
        <rFont val="Calibri"/>
        <family val="2"/>
        <scheme val="minor"/>
      </rPr>
      <t>1/2</t>
    </r>
    <r>
      <rPr>
        <sz val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 at Bow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(min 0.270 m)</t>
    </r>
  </si>
  <si>
    <r>
      <rPr>
        <sz val="11"/>
        <rFont val="Calibri"/>
        <family val="2"/>
        <scheme val="minor"/>
      </rPr>
      <t>Add</t>
    </r>
    <r>
      <rPr>
        <sz val="1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1/3</t>
    </r>
    <r>
      <rPr>
        <sz val="11"/>
        <rFont val="Calibri"/>
        <family val="2"/>
        <scheme val="minor"/>
      </rPr>
      <t xml:space="preserve"> O at Stern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(min 0.200 m)</t>
    </r>
  </si>
  <si>
    <r>
      <t xml:space="preserve">Add any penalty at O2 </t>
    </r>
    <r>
      <rPr>
        <sz val="10"/>
        <rFont val="Calibri"/>
        <family val="2"/>
        <scheme val="minor"/>
      </rPr>
      <t>(see Rule 3. Length - only for boats after 1 Nov 1970)</t>
    </r>
  </si>
  <si>
    <r>
      <t xml:space="preserve">Twice vertical Height at Bow </t>
    </r>
    <r>
      <rPr>
        <sz val="10"/>
        <rFont val="Calibri"/>
        <family val="2"/>
        <scheme val="minor"/>
      </rPr>
      <t>(Subtract)</t>
    </r>
  </si>
  <si>
    <r>
      <t xml:space="preserve">Twice vertical Height at Stern </t>
    </r>
    <r>
      <rPr>
        <sz val="10"/>
        <rFont val="Calibri"/>
        <family val="2"/>
        <scheme val="minor"/>
      </rPr>
      <t>(Subtract)</t>
    </r>
  </si>
  <si>
    <r>
      <t xml:space="preserve">Overhang Forward to L </t>
    </r>
    <r>
      <rPr>
        <sz val="10"/>
        <rFont val="Calibri"/>
        <family val="2"/>
        <scheme val="minor"/>
      </rPr>
      <t>(LWL)</t>
    </r>
  </si>
  <si>
    <r>
      <t xml:space="preserve">Overhang Aft to L </t>
    </r>
    <r>
      <rPr>
        <sz val="10"/>
        <rFont val="Calibri"/>
        <family val="2"/>
        <scheme val="minor"/>
      </rPr>
      <t>(LWL)</t>
    </r>
  </si>
  <si>
    <r>
      <t xml:space="preserve">Total Overhang </t>
    </r>
    <r>
      <rPr>
        <sz val="10"/>
        <rFont val="Calibri"/>
        <family val="2"/>
        <scheme val="minor"/>
      </rPr>
      <t>(Subtract)</t>
    </r>
  </si>
  <si>
    <t>Add Square root of TOTAL RATED SAIL AREA</t>
  </si>
  <si>
    <t>IRL 333</t>
  </si>
  <si>
    <t>Dolphin</t>
  </si>
  <si>
    <t>Page 3</t>
  </si>
  <si>
    <t>Page 4</t>
  </si>
  <si>
    <r>
      <t xml:space="preserve">Classic Immersion Marks d Freeboard </t>
    </r>
    <r>
      <rPr>
        <sz val="10"/>
        <rFont val="Calibri"/>
        <family val="2"/>
        <scheme val="minor"/>
      </rPr>
      <t>(only for Classic Appendix A boats)</t>
    </r>
  </si>
  <si>
    <r>
      <t xml:space="preserve">MAST section ratio </t>
    </r>
    <r>
      <rPr>
        <b/>
        <sz val="10"/>
        <rFont val="Calibri"/>
        <family val="2"/>
        <scheme val="minor"/>
      </rPr>
      <t>[max 1.35]</t>
    </r>
  </si>
  <si>
    <r>
      <t xml:space="preserve">Dated </t>
    </r>
    <r>
      <rPr>
        <b/>
        <sz val="10"/>
        <rFont val="Calibri"/>
        <family val="2"/>
        <scheme val="minor"/>
      </rPr>
      <t>(certification start date)</t>
    </r>
  </si>
  <si>
    <r>
      <t xml:space="preserve">Any correction applied to flotation/freeboards due to conditions </t>
    </r>
    <r>
      <rPr>
        <b/>
        <sz val="10"/>
        <rFont val="Calibri"/>
        <family val="2"/>
        <scheme val="minor"/>
      </rPr>
      <t>(mm)</t>
    </r>
  </si>
  <si>
    <t>Loadcell details/calibration</t>
  </si>
  <si>
    <t>Location &amp; weight of anchor (min. 10kg) with line (min. 30m of min. 10mm diameter) &amp; battery(s)</t>
  </si>
  <si>
    <t>Subject to any additional flotation check before xyz date/event</t>
  </si>
  <si>
    <t>Eg.</t>
  </si>
  <si>
    <t>Page 2</t>
  </si>
  <si>
    <t>CORRECT LENGTH L (Sum of L1 Length and O Bow/Stern Girth Corrections)</t>
  </si>
  <si>
    <t>GIRTH MIDSHIP DIFFERENCES (2d)</t>
  </si>
  <si>
    <t>RATED LENGTH (Sum of Correct Length and Midship Girth Differences 2d)</t>
  </si>
  <si>
    <t>2 knots light wind with flat water at 15°C</t>
  </si>
  <si>
    <t>Spinlock (model LWS/10), last calibration 30/11/2022</t>
  </si>
  <si>
    <r>
      <t xml:space="preserve">Rated Foretriangle Area </t>
    </r>
    <r>
      <rPr>
        <sz val="9"/>
        <rFont val="Calibri"/>
        <family val="2"/>
        <scheme val="minor"/>
      </rPr>
      <t>(85% of measured area)</t>
    </r>
  </si>
  <si>
    <r>
      <t>Total Rated Sail Area</t>
    </r>
    <r>
      <rPr>
        <sz val="9"/>
        <rFont val="Calibri"/>
        <family val="2"/>
        <scheme val="minor"/>
      </rPr>
      <t xml:space="preserve"> (S)</t>
    </r>
  </si>
  <si>
    <r>
      <t>MAST CG from datum point</t>
    </r>
    <r>
      <rPr>
        <sz val="9"/>
        <rFont val="Calibri"/>
        <family val="2"/>
        <scheme val="minor"/>
      </rPr>
      <t xml:space="preserve"> (90mm above sheer)</t>
    </r>
  </si>
  <si>
    <r>
      <t xml:space="preserve">Mast Weight </t>
    </r>
    <r>
      <rPr>
        <sz val="9"/>
        <rFont val="Calibri"/>
        <family val="2"/>
        <scheme val="minor"/>
      </rPr>
      <t>(min 63.51kg)</t>
    </r>
  </si>
  <si>
    <t>200mm</t>
  </si>
  <si>
    <t>300mm</t>
  </si>
  <si>
    <t xml:space="preserve">This yacht has been measured by the measurer(s) noted below, who is(are) approved by the yacht's Member </t>
  </si>
  <si>
    <t>National Authority (MNA) or by ISMA, to certify that it has been found to rate not more than 6.000:</t>
  </si>
  <si>
    <t>Stamp of MNA (or ISMA):</t>
  </si>
  <si>
    <t>Supersedes</t>
  </si>
  <si>
    <r>
      <t>(max 2.700m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&amp;                            fwd keyhole</t>
    </r>
  </si>
  <si>
    <r>
      <rPr>
        <sz val="10"/>
        <rFont val="Calibri"/>
        <family val="2"/>
        <scheme val="minor"/>
      </rPr>
      <t xml:space="preserve">Cockpit dimensions:                    </t>
    </r>
    <r>
      <rPr>
        <sz val="9"/>
        <rFont val="Calibri"/>
        <family val="2"/>
        <scheme val="minor"/>
      </rPr>
      <t>fwd (or single) cockpit</t>
    </r>
  </si>
  <si>
    <r>
      <t xml:space="preserve">TOTAL OF MEASUREMENTS </t>
    </r>
    <r>
      <rPr>
        <b/>
        <i/>
        <sz val="11"/>
        <rFont val="Calibri (Body)"/>
      </rPr>
      <t>(max 14.222)</t>
    </r>
  </si>
  <si>
    <r>
      <t xml:space="preserve">O at Bow </t>
    </r>
    <r>
      <rPr>
        <sz val="9"/>
        <rFont val="Calibri (Body)"/>
      </rPr>
      <t>(min 0.180 m)</t>
    </r>
  </si>
  <si>
    <r>
      <rPr>
        <b/>
        <sz val="14"/>
        <rFont val="Calibri"/>
        <family val="2"/>
        <scheme val="minor"/>
      </rPr>
      <t>FINAL RATING</t>
    </r>
    <r>
      <rPr>
        <b/>
        <sz val="12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(not more than 6.000)</t>
    </r>
  </si>
  <si>
    <t>Tumblehome and/or Draught Penalty (to be added to the Rating)</t>
  </si>
  <si>
    <r>
      <rPr>
        <b/>
        <sz val="14"/>
        <rFont val="Calibri"/>
        <family val="2"/>
        <scheme val="minor"/>
      </rPr>
      <t>RATING Calculation</t>
    </r>
    <r>
      <rPr>
        <b/>
        <sz val="12"/>
        <rFont val="Calibri"/>
        <family val="2"/>
        <scheme val="minor"/>
      </rPr>
      <t xml:space="preserve"> (Total of Measurements/2.37)</t>
    </r>
  </si>
  <si>
    <t>x.xxx or n/a</t>
  </si>
  <si>
    <t>(see Rule 5 Hollows, Measurement Instructions M18 &amp; M20, also include rudder flaps extending aft further than CL of rudder stock axis @ LWL)</t>
  </si>
  <si>
    <t>(Include details of wind &amp; water conditions, air temperature &amp; the time of day)</t>
  </si>
  <si>
    <t>Conditions at location of flotation</t>
  </si>
  <si>
    <t>Place of measurements &amp; flotation</t>
  </si>
  <si>
    <t>On behalf of MNA</t>
  </si>
  <si>
    <t xml:space="preserve">Add any Beam and/or Displacement penalty </t>
  </si>
  <si>
    <r>
      <t xml:space="preserve">Height of Sail Plan </t>
    </r>
    <r>
      <rPr>
        <sz val="9"/>
        <rFont val="Calibri (Body)"/>
      </rPr>
      <t>(max 13.000m above datum)</t>
    </r>
  </si>
  <si>
    <r>
      <rPr>
        <sz val="11"/>
        <rFont val="Calibri (Body)"/>
      </rPr>
      <t>Spinnaker boom</t>
    </r>
    <r>
      <rPr>
        <sz val="1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(length in extension to outer end from fwd face of the mast)</t>
    </r>
  </si>
  <si>
    <r>
      <t xml:space="preserve">BEAM </t>
    </r>
    <r>
      <rPr>
        <sz val="11"/>
        <rFont val="Calibri"/>
        <family val="2"/>
        <scheme val="minor"/>
      </rPr>
      <t>(minimum beam at ⅓ of midship freeboard above LWL)</t>
    </r>
  </si>
  <si>
    <r>
      <t xml:space="preserve">Difference </t>
    </r>
    <r>
      <rPr>
        <sz val="10"/>
        <rFont val="Calibri (Body)"/>
      </rPr>
      <t>(if less than minimum allowed)</t>
    </r>
  </si>
  <si>
    <r>
      <t xml:space="preserve">Difference </t>
    </r>
    <r>
      <rPr>
        <sz val="10"/>
        <rFont val="Calibri (Body)"/>
      </rPr>
      <t>(if greater than maximum allowed)</t>
    </r>
  </si>
  <si>
    <t>OPEN or CLASSIC</t>
  </si>
  <si>
    <t>(PLEASE include as many details as possible &amp; all comments on measurements and/or conditions)</t>
  </si>
  <si>
    <t>Signature:</t>
  </si>
  <si>
    <t>MNA (or ISMA) Print Name:</t>
  </si>
  <si>
    <t>125x162</t>
  </si>
  <si>
    <t>075x101</t>
  </si>
  <si>
    <t>(max 13.000m)</t>
  </si>
  <si>
    <t>(Surface Seawater Density 1025 kg/m³ &amp; Immersion in salt/fresh water = 0.012m)</t>
  </si>
  <si>
    <r>
      <t xml:space="preserve">Subtract F, ⅓ FREEBOARD </t>
    </r>
    <r>
      <rPr>
        <b/>
        <i/>
        <sz val="11"/>
        <rFont val="Calibri (Body)"/>
      </rPr>
      <t>(max 0.730 = 0.08 x Rating + 0.25m)</t>
    </r>
  </si>
  <si>
    <r>
      <t xml:space="preserve">Add any increase to L due to Projections, Notches or Hollows </t>
    </r>
    <r>
      <rPr>
        <sz val="10"/>
        <rFont val="Calibri"/>
        <family val="2"/>
      </rPr>
      <t>(Aft R5 &amp; Fwd M18)</t>
    </r>
  </si>
  <si>
    <r>
      <t xml:space="preserve">Equivalent LWL for Zero Penalty </t>
    </r>
    <r>
      <rPr>
        <sz val="10"/>
        <rFont val="Calibri (Body)"/>
      </rPr>
      <t>((weight/1.025)∛-0.15)/0.2)</t>
    </r>
  </si>
  <si>
    <t>Subtract from Overall Length</t>
  </si>
  <si>
    <r>
      <t xml:space="preserve">Maximum Draught for Zero Penalty </t>
    </r>
    <r>
      <rPr>
        <sz val="10"/>
        <rFont val="Calibri (Body)"/>
      </rPr>
      <t>(0.16*LWL+0.5)</t>
    </r>
  </si>
  <si>
    <r>
      <rPr>
        <sz val="11"/>
        <rFont val="Calibri"/>
        <family val="2"/>
        <scheme val="minor"/>
      </rPr>
      <t>Spinnaker</t>
    </r>
    <r>
      <rPr>
        <sz val="10"/>
        <rFont val="Calibri"/>
        <family val="2"/>
        <scheme val="minor"/>
      </rPr>
      <t xml:space="preserve">                        </t>
    </r>
    <r>
      <rPr>
        <sz val="9"/>
        <rFont val="Calibri"/>
        <family val="2"/>
        <scheme val="minor"/>
      </rPr>
      <t>Max luff SLU/leech SLE length (80% of √J+√I +2.500m)</t>
    </r>
  </si>
  <si>
    <r>
      <rPr>
        <sz val="11"/>
        <rFont val="Calibri"/>
        <family val="2"/>
        <scheme val="minor"/>
      </rPr>
      <t>Genoa</t>
    </r>
    <r>
      <rPr>
        <sz val="10"/>
        <rFont val="Calibri"/>
        <family val="2"/>
        <scheme val="minor"/>
      </rPr>
      <t xml:space="preserve">                                                           </t>
    </r>
    <r>
      <rPr>
        <sz val="9"/>
        <rFont val="Calibri"/>
        <family val="2"/>
        <scheme val="minor"/>
      </rPr>
      <t>Max foot length (HFL  J + 3.000m)</t>
    </r>
  </si>
  <si>
    <r>
      <rPr>
        <sz val="11"/>
        <rFont val="Calibri"/>
        <family val="2"/>
        <scheme val="minor"/>
      </rPr>
      <t>Mainsail</t>
    </r>
    <r>
      <rPr>
        <sz val="10"/>
        <rFont val="Calibri"/>
        <family val="2"/>
        <scheme val="minor"/>
      </rPr>
      <t xml:space="preserve">                                                    </t>
    </r>
    <r>
      <rPr>
        <sz val="9"/>
        <rFont val="Calibri"/>
        <family val="2"/>
        <scheme val="minor"/>
      </rPr>
      <t>Max girth at 1/2 height (MHW 67%)</t>
    </r>
  </si>
  <si>
    <t>Max foot breadth (SFL 250% J)</t>
  </si>
  <si>
    <r>
      <t>Forestay               (min 95cm</t>
    </r>
    <r>
      <rPr>
        <vertAlign val="superscript"/>
        <sz val="7"/>
        <rFont val="Calibri"/>
        <family val="2"/>
        <scheme val="minor"/>
      </rPr>
      <t>2</t>
    </r>
    <r>
      <rPr>
        <sz val="7"/>
        <rFont val="Calibri"/>
        <family val="2"/>
        <scheme val="minor"/>
      </rPr>
      <t>)</t>
    </r>
  </si>
  <si>
    <r>
      <t>Minimum Displacement for Zero Penalty</t>
    </r>
    <r>
      <rPr>
        <sz val="10"/>
        <rFont val="Calibri (Body)"/>
      </rPr>
      <t xml:space="preserve"> [m</t>
    </r>
    <r>
      <rPr>
        <vertAlign val="superscript"/>
        <sz val="10"/>
        <rFont val="Calibri (Body)"/>
      </rPr>
      <t>3</t>
    </r>
    <r>
      <rPr>
        <sz val="10"/>
        <rFont val="Calibri (Body)"/>
      </rPr>
      <t>] (0.2*LWL+0.15)</t>
    </r>
    <r>
      <rPr>
        <vertAlign val="superscript"/>
        <sz val="10"/>
        <rFont val="Calibri (Body)"/>
      </rPr>
      <t>3</t>
    </r>
  </si>
  <si>
    <r>
      <t>Minimum Weight for Zero Penalty</t>
    </r>
    <r>
      <rPr>
        <sz val="10"/>
        <rFont val="Calibri (Body)"/>
      </rPr>
      <t xml:space="preserve"> [metric tons] (density of surface seawater 1.025 t/m</t>
    </r>
    <r>
      <rPr>
        <vertAlign val="superscript"/>
        <sz val="10"/>
        <rFont val="Calibri (Body)"/>
      </rPr>
      <t>3</t>
    </r>
    <r>
      <rPr>
        <sz val="10"/>
        <rFont val="Calibri (Body)"/>
      </rPr>
      <t>)</t>
    </r>
  </si>
  <si>
    <t>sheer distance min 200mm)         aft keyhole</t>
  </si>
  <si>
    <r>
      <t xml:space="preserve">Rated Mainsail Area </t>
    </r>
    <r>
      <rPr>
        <sz val="9"/>
        <rFont val="Calibri"/>
        <family val="2"/>
        <scheme val="minor"/>
      </rPr>
      <t>(AxB /2)</t>
    </r>
  </si>
  <si>
    <r>
      <t xml:space="preserve">SG </t>
    </r>
    <r>
      <rPr>
        <b/>
        <sz val="10"/>
        <rFont val="Calibri (Body)"/>
      </rPr>
      <t>(specific gravity)</t>
    </r>
    <r>
      <rPr>
        <b/>
        <sz val="1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of water at flotation</t>
    </r>
  </si>
  <si>
    <r>
      <t xml:space="preserve">Boom Height </t>
    </r>
    <r>
      <rPr>
        <sz val="9"/>
        <rFont val="Calibri"/>
        <family val="2"/>
        <scheme val="minor"/>
      </rPr>
      <t>(min 0.400 to max 1.100m above datum)</t>
    </r>
  </si>
  <si>
    <r>
      <t xml:space="preserve">Foretriangle area </t>
    </r>
    <r>
      <rPr>
        <sz val="9"/>
        <rFont val="Calibri"/>
        <family val="2"/>
        <scheme val="minor"/>
      </rPr>
      <t>(max (J or spin boom)xI /2)</t>
    </r>
  </si>
  <si>
    <t>xxxx (or n/a)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</si>
</sst>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dd/mm/yyyy;@"/>
  </numFmts>
  <fonts count="64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40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7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b/>
      <sz val="24"/>
      <color indexed="8"/>
      <name val="Calibri"/>
      <family val="2"/>
      <scheme val="minor"/>
    </font>
    <font>
      <sz val="24"/>
      <name val="Arial"/>
      <family val="2"/>
    </font>
    <font>
      <b/>
      <u/>
      <sz val="48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4"/>
      <name val="Calibri"/>
      <family val="2"/>
    </font>
    <font>
      <b/>
      <sz val="9"/>
      <color rgb="FFFF0000"/>
      <name val="Calibri"/>
      <family val="2"/>
      <scheme val="minor"/>
    </font>
    <font>
      <sz val="11"/>
      <color indexed="10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i/>
      <sz val="11"/>
      <name val="Calibri (Body)"/>
    </font>
    <font>
      <sz val="9"/>
      <name val="Calibri (Body)"/>
    </font>
    <font>
      <b/>
      <sz val="10"/>
      <color rgb="FFFF0000"/>
      <name val="Calibri"/>
      <family val="2"/>
      <scheme val="minor"/>
    </font>
    <font>
      <sz val="11"/>
      <name val="Calibri (Body)"/>
    </font>
    <font>
      <sz val="11"/>
      <color theme="1"/>
      <name val="Calibri"/>
      <family val="2"/>
      <scheme val="minor"/>
    </font>
    <font>
      <sz val="10"/>
      <name val="Calibri (Body)"/>
    </font>
    <font>
      <b/>
      <i/>
      <sz val="14"/>
      <color rgb="FF081FB5"/>
      <name val="Calibri"/>
      <family val="2"/>
      <scheme val="minor"/>
    </font>
    <font>
      <b/>
      <i/>
      <sz val="12"/>
      <color rgb="FF081FB5"/>
      <name val="Calibri"/>
      <family val="2"/>
      <scheme val="minor"/>
    </font>
    <font>
      <b/>
      <sz val="12"/>
      <color rgb="FF081FB5"/>
      <name val="Calibri"/>
      <family val="2"/>
      <scheme val="minor"/>
    </font>
    <font>
      <b/>
      <i/>
      <sz val="10"/>
      <color rgb="FF081FB5"/>
      <name val="Calibri"/>
      <family val="2"/>
      <scheme val="minor"/>
    </font>
    <font>
      <b/>
      <sz val="11"/>
      <color rgb="FF081FB5"/>
      <name val="Calibri"/>
      <family val="2"/>
      <scheme val="minor"/>
    </font>
    <font>
      <b/>
      <sz val="9"/>
      <color rgb="FF081FB5"/>
      <name val="Calibri"/>
      <family val="2"/>
      <scheme val="minor"/>
    </font>
    <font>
      <b/>
      <sz val="10"/>
      <color rgb="FF081FB5"/>
      <name val="Calibri"/>
      <family val="2"/>
      <scheme val="minor"/>
    </font>
    <font>
      <vertAlign val="superscript"/>
      <sz val="10"/>
      <name val="Calibri (Body)"/>
    </font>
    <font>
      <b/>
      <sz val="10"/>
      <name val="Calibri (Body)"/>
    </font>
    <font>
      <b/>
      <sz val="10"/>
      <color rgb="FF081FB5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505050"/>
      </bottom>
      <diagonal/>
    </border>
  </borders>
  <cellStyleXfs count="57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2">
    <xf numFmtId="0" fontId="0" fillId="0" borderId="0" xfId="0"/>
    <xf numFmtId="0" fontId="55" fillId="0" borderId="0" xfId="0" applyFont="1" applyAlignment="1" applyProtection="1">
      <alignment horizontal="left"/>
      <protection locked="0"/>
    </xf>
    <xf numFmtId="0" fontId="55" fillId="0" borderId="0" xfId="0" applyFont="1" applyProtection="1">
      <protection locked="0"/>
    </xf>
    <xf numFmtId="164" fontId="55" fillId="0" borderId="0" xfId="0" applyNumberFormat="1" applyFont="1" applyProtection="1">
      <protection locked="0"/>
    </xf>
    <xf numFmtId="1" fontId="55" fillId="0" borderId="0" xfId="0" applyNumberFormat="1" applyFont="1" applyAlignment="1" applyProtection="1">
      <alignment horizontal="left"/>
      <protection locked="0"/>
    </xf>
    <xf numFmtId="166" fontId="57" fillId="0" borderId="5" xfId="0" applyNumberFormat="1" applyFont="1" applyBorder="1" applyAlignment="1" applyProtection="1">
      <alignment horizontal="left" vertical="center"/>
      <protection locked="0"/>
    </xf>
    <xf numFmtId="15" fontId="55" fillId="0" borderId="0" xfId="0" applyNumberFormat="1" applyFont="1" applyAlignment="1" applyProtection="1">
      <alignment vertical="center"/>
      <protection locked="0"/>
    </xf>
    <xf numFmtId="166" fontId="57" fillId="0" borderId="0" xfId="0" applyNumberFormat="1" applyFont="1" applyAlignment="1" applyProtection="1">
      <alignment horizontal="left" vertical="center"/>
      <protection locked="0"/>
    </xf>
    <xf numFmtId="15" fontId="55" fillId="0" borderId="0" xfId="0" applyNumberFormat="1" applyFont="1" applyAlignment="1" applyProtection="1">
      <alignment horizontal="left"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164" fontId="56" fillId="0" borderId="1" xfId="0" applyNumberFormat="1" applyFont="1" applyBorder="1" applyProtection="1">
      <protection locked="0"/>
    </xf>
    <xf numFmtId="164" fontId="58" fillId="0" borderId="1" xfId="0" applyNumberFormat="1" applyFont="1" applyBorder="1" applyProtection="1">
      <protection locked="0"/>
    </xf>
    <xf numFmtId="164" fontId="58" fillId="0" borderId="1" xfId="0" applyNumberFormat="1" applyFont="1" applyBorder="1" applyAlignment="1" applyProtection="1">
      <alignment horizontal="center"/>
      <protection locked="0"/>
    </xf>
    <xf numFmtId="164" fontId="58" fillId="0" borderId="1" xfId="0" applyNumberFormat="1" applyFont="1" applyBorder="1" applyAlignment="1" applyProtection="1">
      <alignment horizontal="right"/>
      <protection locked="0"/>
    </xf>
    <xf numFmtId="164" fontId="58" fillId="0" borderId="11" xfId="0" applyNumberFormat="1" applyFont="1" applyBorder="1" applyProtection="1">
      <protection locked="0"/>
    </xf>
    <xf numFmtId="0" fontId="58" fillId="0" borderId="1" xfId="0" applyFont="1" applyBorder="1" applyAlignment="1" applyProtection="1">
      <alignment horizontal="right"/>
      <protection locked="0"/>
    </xf>
    <xf numFmtId="165" fontId="60" fillId="0" borderId="1" xfId="0" applyNumberFormat="1" applyFont="1" applyBorder="1" applyAlignment="1" applyProtection="1">
      <alignment horizontal="center"/>
      <protection locked="0"/>
    </xf>
    <xf numFmtId="1" fontId="59" fillId="0" borderId="1" xfId="0" applyNumberFormat="1" applyFont="1" applyBorder="1" applyAlignment="1" applyProtection="1">
      <alignment horizontal="center"/>
      <protection locked="0"/>
    </xf>
    <xf numFmtId="164" fontId="59" fillId="0" borderId="1" xfId="0" applyNumberFormat="1" applyFont="1" applyBorder="1" applyAlignment="1" applyProtection="1">
      <alignment horizontal="center"/>
      <protection locked="0"/>
    </xf>
    <xf numFmtId="0" fontId="28" fillId="0" borderId="5" xfId="0" applyFont="1" applyBorder="1" applyProtection="1">
      <protection locked="0"/>
    </xf>
    <xf numFmtId="164" fontId="45" fillId="0" borderId="5" xfId="0" applyNumberFormat="1" applyFont="1" applyBorder="1" applyAlignment="1" applyProtection="1">
      <alignment horizontal="center"/>
      <protection locked="0"/>
    </xf>
    <xf numFmtId="0" fontId="45" fillId="0" borderId="5" xfId="0" applyFont="1" applyBorder="1" applyProtection="1">
      <protection locked="0"/>
    </xf>
    <xf numFmtId="0" fontId="17" fillId="0" borderId="5" xfId="0" applyFont="1" applyBorder="1" applyProtection="1">
      <protection locked="0"/>
    </xf>
    <xf numFmtId="164" fontId="17" fillId="0" borderId="5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Protection="1">
      <protection locked="0"/>
    </xf>
    <xf numFmtId="164" fontId="11" fillId="0" borderId="5" xfId="0" applyNumberFormat="1" applyFont="1" applyBorder="1" applyAlignment="1" applyProtection="1">
      <alignment horizontal="center"/>
      <protection locked="0"/>
    </xf>
    <xf numFmtId="164" fontId="17" fillId="0" borderId="6" xfId="0" applyNumberFormat="1" applyFont="1" applyBorder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4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7" fillId="0" borderId="0" xfId="0" applyFont="1" applyProtection="1">
      <protection locked="0"/>
    </xf>
    <xf numFmtId="164" fontId="17" fillId="0" borderId="0" xfId="0" applyNumberFormat="1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164" fontId="17" fillId="0" borderId="3" xfId="0" applyNumberFormat="1" applyFont="1" applyBorder="1" applyAlignment="1" applyProtection="1">
      <alignment horizontal="center"/>
      <protection locked="0"/>
    </xf>
    <xf numFmtId="164" fontId="45" fillId="0" borderId="0" xfId="0" applyNumberFormat="1" applyFont="1" applyAlignment="1" applyProtection="1">
      <alignment horizont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1" fillId="0" borderId="2" xfId="0" applyFont="1" applyBorder="1" applyProtection="1">
      <protection locked="0"/>
    </xf>
    <xf numFmtId="164" fontId="17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Protection="1">
      <protection locked="0"/>
    </xf>
    <xf numFmtId="164" fontId="11" fillId="0" borderId="2" xfId="0" applyNumberFormat="1" applyFont="1" applyBorder="1" applyAlignment="1" applyProtection="1">
      <alignment horizontal="left"/>
      <protection locked="0"/>
    </xf>
    <xf numFmtId="164" fontId="11" fillId="0" borderId="2" xfId="0" applyNumberFormat="1" applyFont="1" applyBorder="1" applyAlignment="1" applyProtection="1">
      <alignment horizontal="center"/>
      <protection locked="0"/>
    </xf>
    <xf numFmtId="164" fontId="17" fillId="0" borderId="8" xfId="0" applyNumberFormat="1" applyFont="1" applyBorder="1" applyAlignment="1" applyProtection="1">
      <alignment horizont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59" fillId="0" borderId="1" xfId="0" applyFont="1" applyBorder="1" applyAlignment="1" applyProtection="1">
      <alignment horizontal="center" vertical="center"/>
      <protection locked="0"/>
    </xf>
    <xf numFmtId="0" fontId="63" fillId="0" borderId="4" xfId="0" applyFont="1" applyBorder="1" applyProtection="1">
      <protection locked="0"/>
    </xf>
    <xf numFmtId="0" fontId="63" fillId="0" borderId="7" xfId="0" applyFont="1" applyBorder="1" applyProtection="1">
      <protection locked="0"/>
    </xf>
    <xf numFmtId="0" fontId="63" fillId="0" borderId="9" xfId="0" applyFont="1" applyBorder="1" applyProtection="1">
      <protection locked="0"/>
    </xf>
    <xf numFmtId="164" fontId="10" fillId="0" borderId="0" xfId="0" applyNumberFormat="1" applyFont="1" applyProtection="1">
      <protection locked="0"/>
    </xf>
    <xf numFmtId="0" fontId="7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64" fontId="11" fillId="0" borderId="0" xfId="0" applyNumberFormat="1" applyFont="1" applyAlignment="1">
      <alignment horizontal="left" vertical="center"/>
    </xf>
    <xf numFmtId="0" fontId="1" fillId="0" borderId="0" xfId="0" applyFont="1"/>
    <xf numFmtId="164" fontId="11" fillId="0" borderId="0" xfId="0" applyNumberFormat="1" applyFont="1"/>
    <xf numFmtId="164" fontId="32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27" fillId="0" borderId="0" xfId="0" applyFont="1"/>
    <xf numFmtId="0" fontId="18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left"/>
    </xf>
    <xf numFmtId="164" fontId="10" fillId="0" borderId="0" xfId="0" applyNumberFormat="1" applyFont="1"/>
    <xf numFmtId="0" fontId="9" fillId="0" borderId="0" xfId="0" applyFont="1" applyAlignment="1">
      <alignment horizontal="left" vertical="center"/>
    </xf>
    <xf numFmtId="164" fontId="12" fillId="0" borderId="0" xfId="0" applyNumberFormat="1" applyFont="1"/>
    <xf numFmtId="0" fontId="3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0" borderId="0" xfId="0" applyFont="1"/>
    <xf numFmtId="14" fontId="12" fillId="0" borderId="0" xfId="0" applyNumberFormat="1" applyFont="1"/>
    <xf numFmtId="0" fontId="11" fillId="0" borderId="0" xfId="0" applyFont="1"/>
    <xf numFmtId="0" fontId="16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/>
    <xf numFmtId="0" fontId="1" fillId="0" borderId="5" xfId="0" applyFont="1" applyBorder="1"/>
    <xf numFmtId="164" fontId="10" fillId="0" borderId="5" xfId="0" applyNumberFormat="1" applyFont="1" applyBorder="1"/>
    <xf numFmtId="164" fontId="11" fillId="0" borderId="5" xfId="0" applyNumberFormat="1" applyFont="1" applyBorder="1"/>
    <xf numFmtId="164" fontId="11" fillId="0" borderId="6" xfId="0" applyNumberFormat="1" applyFont="1" applyBorder="1"/>
    <xf numFmtId="0" fontId="16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15" fontId="55" fillId="0" borderId="0" xfId="0" applyNumberFormat="1" applyFont="1" applyAlignment="1">
      <alignment vertical="center"/>
    </xf>
    <xf numFmtId="164" fontId="11" fillId="0" borderId="3" xfId="0" applyNumberFormat="1" applyFont="1" applyBorder="1"/>
    <xf numFmtId="15" fontId="20" fillId="0" borderId="0" xfId="0" applyNumberFormat="1" applyFont="1" applyAlignment="1">
      <alignment vertical="center"/>
    </xf>
    <xf numFmtId="166" fontId="12" fillId="0" borderId="0" xfId="0" applyNumberFormat="1" applyFont="1" applyAlignment="1">
      <alignment horizontal="left" vertical="center"/>
    </xf>
    <xf numFmtId="20" fontId="46" fillId="0" borderId="0" xfId="0" applyNumberFormat="1" applyFont="1" applyAlignment="1">
      <alignment horizontal="left" vertical="center"/>
    </xf>
    <xf numFmtId="20" fontId="46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5" fontId="21" fillId="0" borderId="0" xfId="0" applyNumberFormat="1" applyFont="1" applyAlignment="1">
      <alignment vertical="center"/>
    </xf>
    <xf numFmtId="20" fontId="50" fillId="0" borderId="0" xfId="0" applyNumberFormat="1" applyFont="1" applyAlignment="1">
      <alignment vertical="center"/>
    </xf>
    <xf numFmtId="20" fontId="22" fillId="0" borderId="0" xfId="0" applyNumberFormat="1" applyFont="1" applyAlignment="1">
      <alignment vertical="center"/>
    </xf>
    <xf numFmtId="0" fontId="1" fillId="0" borderId="3" xfId="0" applyFont="1" applyBorder="1"/>
    <xf numFmtId="0" fontId="1" fillId="0" borderId="7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6" fillId="0" borderId="9" xfId="0" applyFont="1" applyBorder="1" applyAlignment="1">
      <alignment vertical="center"/>
    </xf>
    <xf numFmtId="0" fontId="10" fillId="0" borderId="2" xfId="0" applyFont="1" applyBorder="1"/>
    <xf numFmtId="166" fontId="21" fillId="0" borderId="2" xfId="0" applyNumberFormat="1" applyFont="1" applyBorder="1" applyAlignment="1">
      <alignment horizontal="left"/>
    </xf>
    <xf numFmtId="0" fontId="6" fillId="0" borderId="2" xfId="0" applyFont="1" applyBorder="1"/>
    <xf numFmtId="164" fontId="10" fillId="0" borderId="2" xfId="0" applyNumberFormat="1" applyFont="1" applyBorder="1"/>
    <xf numFmtId="164" fontId="11" fillId="0" borderId="2" xfId="0" applyNumberFormat="1" applyFont="1" applyBorder="1"/>
    <xf numFmtId="164" fontId="11" fillId="0" borderId="8" xfId="0" applyNumberFormat="1" applyFont="1" applyBorder="1"/>
    <xf numFmtId="0" fontId="6" fillId="0" borderId="0" xfId="0" applyFont="1" applyAlignment="1">
      <alignment vertical="center"/>
    </xf>
    <xf numFmtId="166" fontId="21" fillId="0" borderId="0" xfId="0" applyNumberFormat="1" applyFont="1" applyAlignment="1">
      <alignment horizontal="left"/>
    </xf>
    <xf numFmtId="0" fontId="6" fillId="0" borderId="0" xfId="0" applyFont="1"/>
    <xf numFmtId="0" fontId="16" fillId="0" borderId="4" xfId="0" applyFont="1" applyBorder="1"/>
    <xf numFmtId="166" fontId="21" fillId="0" borderId="5" xfId="0" applyNumberFormat="1" applyFont="1" applyBorder="1" applyAlignment="1">
      <alignment horizontal="left"/>
    </xf>
    <xf numFmtId="0" fontId="16" fillId="0" borderId="5" xfId="0" applyFont="1" applyBorder="1"/>
    <xf numFmtId="0" fontId="6" fillId="0" borderId="5" xfId="0" applyFont="1" applyBorder="1"/>
    <xf numFmtId="0" fontId="6" fillId="0" borderId="7" xfId="0" applyFont="1" applyBorder="1" applyAlignment="1">
      <alignment vertical="center"/>
    </xf>
    <xf numFmtId="15" fontId="56" fillId="0" borderId="0" xfId="0" applyNumberFormat="1" applyFont="1" applyAlignment="1">
      <alignment horizontal="left" vertical="center"/>
    </xf>
    <xf numFmtId="0" fontId="16" fillId="0" borderId="7" xfId="0" applyFont="1" applyBorder="1"/>
    <xf numFmtId="0" fontId="16" fillId="0" borderId="0" xfId="0" applyFont="1"/>
    <xf numFmtId="0" fontId="16" fillId="0" borderId="9" xfId="0" applyFont="1" applyBorder="1"/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166" fontId="10" fillId="2" borderId="0" xfId="0" applyNumberFormat="1" applyFont="1" applyFill="1" applyAlignment="1">
      <alignment vertical="center"/>
    </xf>
    <xf numFmtId="15" fontId="10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5" fontId="12" fillId="0" borderId="0" xfId="0" applyNumberFormat="1" applyFont="1" applyAlignment="1">
      <alignment horizontal="left" vertical="center"/>
    </xf>
    <xf numFmtId="15" fontId="6" fillId="0" borderId="0" xfId="0" applyNumberFormat="1" applyFont="1"/>
    <xf numFmtId="0" fontId="13" fillId="0" borderId="0" xfId="0" applyFont="1" applyAlignment="1">
      <alignment vertical="center"/>
    </xf>
    <xf numFmtId="0" fontId="9" fillId="0" borderId="0" xfId="0" applyFont="1"/>
    <xf numFmtId="0" fontId="34" fillId="0" borderId="0" xfId="0" applyFont="1"/>
    <xf numFmtId="164" fontId="6" fillId="0" borderId="1" xfId="0" applyNumberFormat="1" applyFont="1" applyBorder="1"/>
    <xf numFmtId="0" fontId="35" fillId="0" borderId="0" xfId="0" applyFont="1"/>
    <xf numFmtId="164" fontId="9" fillId="0" borderId="0" xfId="0" applyNumberFormat="1" applyFont="1"/>
    <xf numFmtId="164" fontId="35" fillId="0" borderId="1" xfId="0" applyNumberFormat="1" applyFont="1" applyBorder="1"/>
    <xf numFmtId="164" fontId="35" fillId="0" borderId="0" xfId="0" applyNumberFormat="1" applyFont="1"/>
    <xf numFmtId="0" fontId="13" fillId="0" borderId="0" xfId="0" applyFont="1"/>
    <xf numFmtId="164" fontId="6" fillId="0" borderId="0" xfId="0" applyNumberFormat="1" applyFont="1"/>
    <xf numFmtId="0" fontId="3" fillId="0" borderId="0" xfId="0" applyFont="1"/>
    <xf numFmtId="164" fontId="9" fillId="0" borderId="1" xfId="0" applyNumberFormat="1" applyFont="1" applyBorder="1"/>
    <xf numFmtId="0" fontId="39" fillId="0" borderId="0" xfId="0" applyFont="1"/>
    <xf numFmtId="0" fontId="40" fillId="0" borderId="0" xfId="0" applyFont="1" applyAlignment="1">
      <alignment vertical="center"/>
    </xf>
    <xf numFmtId="15" fontId="38" fillId="0" borderId="0" xfId="0" applyNumberFormat="1" applyFont="1"/>
    <xf numFmtId="164" fontId="18" fillId="0" borderId="0" xfId="0" applyNumberFormat="1" applyFont="1"/>
    <xf numFmtId="164" fontId="28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7" fillId="0" borderId="0" xfId="0" applyFont="1"/>
    <xf numFmtId="164" fontId="22" fillId="0" borderId="0" xfId="0" applyNumberFormat="1" applyFont="1"/>
    <xf numFmtId="164" fontId="9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8" fillId="0" borderId="1" xfId="0" applyNumberFormat="1" applyFont="1" applyBorder="1"/>
    <xf numFmtId="164" fontId="16" fillId="0" borderId="1" xfId="0" applyNumberFormat="1" applyFont="1" applyBorder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5" fontId="18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164" fontId="35" fillId="0" borderId="1" xfId="0" applyNumberFormat="1" applyFont="1" applyBorder="1" applyAlignment="1">
      <alignment horizontal="right"/>
    </xf>
    <xf numFmtId="164" fontId="35" fillId="0" borderId="10" xfId="0" applyNumberFormat="1" applyFont="1" applyBorder="1" applyAlignment="1">
      <alignment horizontal="right"/>
    </xf>
    <xf numFmtId="0" fontId="47" fillId="0" borderId="0" xfId="0" applyFont="1"/>
    <xf numFmtId="0" fontId="39" fillId="0" borderId="0" xfId="0" applyFont="1" applyAlignment="1">
      <alignment vertical="center"/>
    </xf>
    <xf numFmtId="164" fontId="36" fillId="0" borderId="5" xfId="0" applyNumberFormat="1" applyFont="1" applyBorder="1"/>
    <xf numFmtId="0" fontId="22" fillId="0" borderId="0" xfId="0" applyFont="1"/>
    <xf numFmtId="164" fontId="22" fillId="0" borderId="3" xfId="0" applyNumberFormat="1" applyFont="1" applyBorder="1" applyAlignment="1">
      <alignment horizontal="right"/>
    </xf>
    <xf numFmtId="164" fontId="38" fillId="0" borderId="1" xfId="0" applyNumberFormat="1" applyFont="1" applyBorder="1" applyAlignment="1">
      <alignment horizontal="right"/>
    </xf>
    <xf numFmtId="0" fontId="35" fillId="0" borderId="0" xfId="0" applyFont="1" applyAlignment="1">
      <alignment horizontal="right"/>
    </xf>
    <xf numFmtId="164" fontId="22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164" fontId="52" fillId="0" borderId="1" xfId="0" applyNumberFormat="1" applyFont="1" applyBorder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42" fillId="0" borderId="0" xfId="0" applyNumberFormat="1" applyFont="1"/>
    <xf numFmtId="164" fontId="22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164" fontId="36" fillId="0" borderId="0" xfId="0" applyNumberFormat="1" applyFont="1"/>
    <xf numFmtId="164" fontId="35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164" fontId="22" fillId="0" borderId="1" xfId="0" applyNumberFormat="1" applyFont="1" applyBorder="1"/>
    <xf numFmtId="0" fontId="7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64" fontId="7" fillId="0" borderId="0" xfId="0" applyNumberFormat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50" fillId="0" borderId="0" xfId="0" applyFont="1"/>
    <xf numFmtId="1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5" fillId="0" borderId="0" xfId="0" applyNumberFormat="1" applyFont="1"/>
    <xf numFmtId="164" fontId="7" fillId="0" borderId="1" xfId="0" applyNumberFormat="1" applyFont="1" applyBorder="1" applyAlignment="1">
      <alignment horizontal="center"/>
    </xf>
    <xf numFmtId="20" fontId="7" fillId="0" borderId="0" xfId="0" applyNumberFormat="1" applyFont="1" applyAlignment="1">
      <alignment horizontal="left"/>
    </xf>
    <xf numFmtId="164" fontId="14" fillId="0" borderId="1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" fontId="41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0" xfId="0" applyFont="1"/>
    <xf numFmtId="0" fontId="11" fillId="0" borderId="2" xfId="0" applyFont="1" applyBorder="1"/>
    <xf numFmtId="164" fontId="17" fillId="0" borderId="2" xfId="0" applyNumberFormat="1" applyFont="1" applyBorder="1" applyAlignment="1">
      <alignment horizontal="center"/>
    </xf>
    <xf numFmtId="0" fontId="17" fillId="0" borderId="2" xfId="0" applyFont="1" applyBorder="1"/>
    <xf numFmtId="164" fontId="11" fillId="0" borderId="2" xfId="0" applyNumberFormat="1" applyFont="1" applyBorder="1" applyAlignment="1">
      <alignment horizontal="left"/>
    </xf>
    <xf numFmtId="164" fontId="11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56" fillId="0" borderId="0" xfId="0" applyFont="1"/>
    <xf numFmtId="164" fontId="56" fillId="0" borderId="0" xfId="0" applyNumberFormat="1" applyFont="1"/>
    <xf numFmtId="164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49" fontId="23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5" fillId="0" borderId="0" xfId="0" applyNumberFormat="1" applyFont="1" applyAlignment="1" applyProtection="1">
      <alignment horizontal="left" vertical="center"/>
      <protection locked="0"/>
    </xf>
    <xf numFmtId="0" fontId="29" fillId="2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/>
    </xf>
    <xf numFmtId="0" fontId="54" fillId="0" borderId="0" xfId="0" applyFont="1" applyAlignment="1" applyProtection="1">
      <alignment horizontal="left"/>
      <protection locked="0"/>
    </xf>
    <xf numFmtId="0" fontId="16" fillId="0" borderId="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75">
    <cellStyle name="Followed Hyperlink" xfId="118" builtinId="9" hidden="1"/>
    <cellStyle name="Followed Hyperlink" xfId="556" builtinId="9" hidden="1"/>
    <cellStyle name="Followed Hyperlink" xfId="496" builtinId="9" hidden="1"/>
    <cellStyle name="Followed Hyperlink" xfId="456" builtinId="9" hidden="1"/>
    <cellStyle name="Followed Hyperlink" xfId="458" builtinId="9" hidden="1"/>
    <cellStyle name="Followed Hyperlink" xfId="332" builtinId="9" hidden="1"/>
    <cellStyle name="Followed Hyperlink" xfId="210" builtinId="9" hidden="1"/>
    <cellStyle name="Followed Hyperlink" xfId="68" builtinId="9" hidden="1"/>
    <cellStyle name="Followed Hyperlink" xfId="440" builtinId="9" hidden="1"/>
    <cellStyle name="Followed Hyperlink" xfId="460" builtinId="9" hidden="1"/>
    <cellStyle name="Followed Hyperlink" xfId="330" builtinId="9" hidden="1"/>
    <cellStyle name="Followed Hyperlink" xfId="562" builtinId="9" hidden="1"/>
    <cellStyle name="Followed Hyperlink" xfId="560" builtinId="9" hidden="1"/>
    <cellStyle name="Followed Hyperlink" xfId="156" builtinId="9" hidden="1"/>
    <cellStyle name="Followed Hyperlink" xfId="342" builtinId="9" hidden="1"/>
    <cellStyle name="Followed Hyperlink" xfId="302" builtinId="9" hidden="1"/>
    <cellStyle name="Followed Hyperlink" xfId="4" builtinId="9" hidden="1"/>
    <cellStyle name="Followed Hyperlink" xfId="288" builtinId="9" hidden="1"/>
    <cellStyle name="Followed Hyperlink" xfId="164" builtinId="9" hidden="1"/>
    <cellStyle name="Followed Hyperlink" xfId="358" builtinId="9" hidden="1"/>
    <cellStyle name="Followed Hyperlink" xfId="262" builtinId="9" hidden="1"/>
    <cellStyle name="Followed Hyperlink" xfId="530" builtinId="9" hidden="1"/>
    <cellStyle name="Followed Hyperlink" xfId="542" builtinId="9" hidden="1"/>
    <cellStyle name="Followed Hyperlink" xfId="120" builtinId="9" hidden="1"/>
    <cellStyle name="Followed Hyperlink" xfId="374" builtinId="9" hidden="1"/>
    <cellStyle name="Followed Hyperlink" xfId="204" builtinId="9" hidden="1"/>
    <cellStyle name="Followed Hyperlink" xfId="246" builtinId="9" hidden="1"/>
    <cellStyle name="Followed Hyperlink" xfId="104" builtinId="9" hidden="1"/>
    <cellStyle name="Followed Hyperlink" xfId="182" builtinId="9" hidden="1"/>
    <cellStyle name="Followed Hyperlink" xfId="390" builtinId="9" hidden="1"/>
    <cellStyle name="Followed Hyperlink" xfId="278" builtinId="9" hidden="1"/>
    <cellStyle name="Followed Hyperlink" xfId="498" builtinId="9" hidden="1"/>
    <cellStyle name="Followed Hyperlink" xfId="558" builtinId="9" hidden="1"/>
    <cellStyle name="Followed Hyperlink" xfId="300" builtinId="9" hidden="1"/>
    <cellStyle name="Followed Hyperlink" xfId="406" builtinId="9" hidden="1"/>
    <cellStyle name="Followed Hyperlink" xfId="232" builtinId="9" hidden="1"/>
    <cellStyle name="Followed Hyperlink" xfId="186" builtinId="9" hidden="1"/>
    <cellStyle name="Followed Hyperlink" xfId="86" builtinId="9" hidden="1"/>
    <cellStyle name="Followed Hyperlink" xfId="290" builtinId="9" hidden="1"/>
    <cellStyle name="Followed Hyperlink" xfId="106" builtinId="9" hidden="1"/>
    <cellStyle name="Followed Hyperlink" xfId="30" builtinId="9" hidden="1"/>
    <cellStyle name="Followed Hyperlink" xfId="90" builtinId="9" hidden="1"/>
    <cellStyle name="Followed Hyperlink" xfId="242" builtinId="9" hidden="1"/>
    <cellStyle name="Followed Hyperlink" xfId="422" builtinId="9" hidden="1"/>
    <cellStyle name="Followed Hyperlink" xfId="466" builtinId="9" hidden="1"/>
    <cellStyle name="Followed Hyperlink" xfId="464" builtinId="9" hidden="1"/>
    <cellStyle name="Followed Hyperlink" xfId="216" builtinId="9" hidden="1"/>
    <cellStyle name="Followed Hyperlink" xfId="434" builtinId="9" hidden="1"/>
    <cellStyle name="Followed Hyperlink" xfId="574" builtinId="9" hidden="1"/>
    <cellStyle name="Followed Hyperlink" xfId="234" builtinId="9" hidden="1"/>
    <cellStyle name="Followed Hyperlink" xfId="258" builtinId="9" hidden="1"/>
    <cellStyle name="Followed Hyperlink" xfId="74" builtinId="9" hidden="1"/>
    <cellStyle name="Followed Hyperlink" xfId="188" builtinId="9" hidden="1"/>
    <cellStyle name="Followed Hyperlink" xfId="426" builtinId="9" hidden="1"/>
    <cellStyle name="Followed Hyperlink" xfId="428" builtinId="9" hidden="1"/>
    <cellStyle name="Followed Hyperlink" xfId="264" builtinId="9" hidden="1"/>
    <cellStyle name="Followed Hyperlink" xfId="314" builtinId="9" hidden="1"/>
    <cellStyle name="Followed Hyperlink" xfId="256" builtinId="9" hidden="1"/>
    <cellStyle name="Followed Hyperlink" xfId="2" builtinId="9" hidden="1"/>
    <cellStyle name="Followed Hyperlink" xfId="486" builtinId="9" hidden="1"/>
    <cellStyle name="Followed Hyperlink" xfId="280" builtinId="9" hidden="1"/>
    <cellStyle name="Followed Hyperlink" xfId="402" builtinId="9" hidden="1"/>
    <cellStyle name="Followed Hyperlink" xfId="528" builtinId="9" hidden="1"/>
    <cellStyle name="Followed Hyperlink" xfId="38" builtinId="9" hidden="1"/>
    <cellStyle name="Followed Hyperlink" xfId="502" builtinId="9" hidden="1"/>
    <cellStyle name="Followed Hyperlink" xfId="72" builtinId="9" hidden="1"/>
    <cellStyle name="Followed Hyperlink" xfId="244" builtinId="9" hidden="1"/>
    <cellStyle name="Followed Hyperlink" xfId="56" builtinId="9" hidden="1"/>
    <cellStyle name="Followed Hyperlink" xfId="222" builtinId="9" hidden="1"/>
    <cellStyle name="Followed Hyperlink" xfId="518" builtinId="9" hidden="1"/>
    <cellStyle name="Followed Hyperlink" xfId="230" builtinId="9" hidden="1"/>
    <cellStyle name="Followed Hyperlink" xfId="370" builtinId="9" hidden="1"/>
    <cellStyle name="Followed Hyperlink" xfId="526" builtinId="9" hidden="1"/>
    <cellStyle name="Followed Hyperlink" xfId="66" builtinId="9" hidden="1"/>
    <cellStyle name="Followed Hyperlink" xfId="534" builtinId="9" hidden="1"/>
    <cellStyle name="Followed Hyperlink" xfId="270" builtinId="9" hidden="1"/>
    <cellStyle name="Followed Hyperlink" xfId="212" builtinId="9" hidden="1"/>
    <cellStyle name="Followed Hyperlink" xfId="206" builtinId="9" hidden="1"/>
    <cellStyle name="Followed Hyperlink" xfId="114" builtinId="9" hidden="1"/>
    <cellStyle name="Followed Hyperlink" xfId="550" builtinId="9" hidden="1"/>
    <cellStyle name="Followed Hyperlink" xfId="318" builtinId="9" hidden="1"/>
    <cellStyle name="Followed Hyperlink" xfId="338" builtinId="9" hidden="1"/>
    <cellStyle name="Followed Hyperlink" xfId="462" builtinId="9" hidden="1"/>
    <cellStyle name="Followed Hyperlink" xfId="566" builtinId="9" hidden="1"/>
    <cellStyle name="Followed Hyperlink" xfId="436" builtinId="9" hidden="1"/>
    <cellStyle name="Followed Hyperlink" xfId="98" builtinId="9" hidden="1"/>
    <cellStyle name="Followed Hyperlink" xfId="284" builtinId="9" hidden="1"/>
    <cellStyle name="Followed Hyperlink" xfId="454" builtinId="9" hidden="1"/>
    <cellStyle name="Followed Hyperlink" xfId="368" builtinId="9" hidden="1"/>
    <cellStyle name="Followed Hyperlink" xfId="226" builtinId="9" hidden="1"/>
    <cellStyle name="Followed Hyperlink" xfId="218" builtinId="9" hidden="1"/>
    <cellStyle name="Followed Hyperlink" xfId="108" builtinId="9" hidden="1"/>
    <cellStyle name="Followed Hyperlink" xfId="398" builtinId="9" hidden="1"/>
    <cellStyle name="Followed Hyperlink" xfId="42" builtinId="9" hidden="1"/>
    <cellStyle name="Followed Hyperlink" xfId="552" builtinId="9" hidden="1"/>
    <cellStyle name="Followed Hyperlink" xfId="102" builtinId="9" hidden="1"/>
    <cellStyle name="Followed Hyperlink" xfId="80" builtinId="9" hidden="1"/>
    <cellStyle name="Followed Hyperlink" xfId="240" builtinId="9" hidden="1"/>
    <cellStyle name="Followed Hyperlink" xfId="16" builtinId="9" hidden="1"/>
    <cellStyle name="Followed Hyperlink" xfId="536" builtinId="9" hidden="1"/>
    <cellStyle name="Followed Hyperlink" xfId="40" builtinId="9" hidden="1"/>
    <cellStyle name="Followed Hyperlink" xfId="136" builtinId="9" hidden="1"/>
    <cellStyle name="Followed Hyperlink" xfId="334" builtinId="9" hidden="1"/>
    <cellStyle name="Followed Hyperlink" xfId="126" builtinId="9" hidden="1"/>
    <cellStyle name="Followed Hyperlink" xfId="520" builtinId="9" hidden="1"/>
    <cellStyle name="Followed Hyperlink" xfId="452" builtinId="9" hidden="1"/>
    <cellStyle name="Followed Hyperlink" xfId="506" builtinId="9" hidden="1"/>
    <cellStyle name="Followed Hyperlink" xfId="236" builtinId="9" hidden="1"/>
    <cellStyle name="Followed Hyperlink" xfId="208" builtinId="9" hidden="1"/>
    <cellStyle name="Followed Hyperlink" xfId="504" builtinId="9" hidden="1"/>
    <cellStyle name="Followed Hyperlink" xfId="18" builtinId="9" hidden="1"/>
    <cellStyle name="Followed Hyperlink" xfId="412" builtinId="9" hidden="1"/>
    <cellStyle name="Followed Hyperlink" xfId="484" builtinId="9" hidden="1"/>
    <cellStyle name="Followed Hyperlink" xfId="124" builtinId="9" hidden="1"/>
    <cellStyle name="Followed Hyperlink" xfId="58" builtinId="9" hidden="1"/>
    <cellStyle name="Followed Hyperlink" xfId="404" builtinId="9" hidden="1"/>
    <cellStyle name="Followed Hyperlink" xfId="54" builtinId="9" hidden="1"/>
    <cellStyle name="Followed Hyperlink" xfId="480" builtinId="9" hidden="1"/>
    <cellStyle name="Followed Hyperlink" xfId="22" builtinId="9" hidden="1"/>
    <cellStyle name="Followed Hyperlink" xfId="276" builtinId="9" hidden="1"/>
    <cellStyle name="Followed Hyperlink" xfId="34" builtinId="9" hidden="1"/>
    <cellStyle name="Followed Hyperlink" xfId="48" builtinId="9" hidden="1"/>
    <cellStyle name="Followed Hyperlink" xfId="386" builtinId="9" hidden="1"/>
    <cellStyle name="Followed Hyperlink" xfId="36" builtinId="9" hidden="1"/>
    <cellStyle name="Followed Hyperlink" xfId="444" builtinId="9" hidden="1"/>
    <cellStyle name="Followed Hyperlink" xfId="158" builtinId="9" hidden="1"/>
    <cellStyle name="Followed Hyperlink" xfId="420" builtinId="9" hidden="1"/>
    <cellStyle name="Followed Hyperlink" xfId="282" builtinId="9" hidden="1"/>
    <cellStyle name="Followed Hyperlink" xfId="198" builtinId="9" hidden="1"/>
    <cellStyle name="Followed Hyperlink" xfId="200" builtinId="9" hidden="1"/>
    <cellStyle name="Followed Hyperlink" xfId="214" builtinId="9" hidden="1"/>
    <cellStyle name="Followed Hyperlink" xfId="476" builtinId="9" hidden="1"/>
    <cellStyle name="Followed Hyperlink" xfId="354" builtinId="9" hidden="1"/>
    <cellStyle name="Followed Hyperlink" xfId="488" builtinId="9" hidden="1"/>
    <cellStyle name="Followed Hyperlink" xfId="128" builtinId="9" hidden="1"/>
    <cellStyle name="Followed Hyperlink" xfId="396" builtinId="9" hidden="1"/>
    <cellStyle name="Followed Hyperlink" xfId="298" builtinId="9" hidden="1"/>
    <cellStyle name="Followed Hyperlink" xfId="494" builtinId="9" hidden="1"/>
    <cellStyle name="Followed Hyperlink" xfId="492" builtinId="9" hidden="1"/>
    <cellStyle name="Followed Hyperlink" xfId="308" builtinId="9" hidden="1"/>
    <cellStyle name="Followed Hyperlink" xfId="306" builtinId="9" hidden="1"/>
    <cellStyle name="Followed Hyperlink" xfId="324" builtinId="9" hidden="1"/>
    <cellStyle name="Followed Hyperlink" xfId="94" builtinId="9" hidden="1"/>
    <cellStyle name="Followed Hyperlink" xfId="24" builtinId="9" hidden="1"/>
    <cellStyle name="Followed Hyperlink" xfId="76" builtinId="9" hidden="1"/>
    <cellStyle name="Followed Hyperlink" xfId="516" builtinId="9" hidden="1"/>
    <cellStyle name="Followed Hyperlink" xfId="388" builtinId="9" hidden="1"/>
    <cellStyle name="Followed Hyperlink" xfId="78" builtinId="9" hidden="1"/>
    <cellStyle name="Followed Hyperlink" xfId="296" builtinId="9" hidden="1"/>
    <cellStyle name="Followed Hyperlink" xfId="328" builtinId="9" hidden="1"/>
    <cellStyle name="Followed Hyperlink" xfId="116" builtinId="9" hidden="1"/>
    <cellStyle name="Followed Hyperlink" xfId="60" builtinId="9" hidden="1"/>
    <cellStyle name="Followed Hyperlink" xfId="292" builtinId="9" hidden="1"/>
    <cellStyle name="Followed Hyperlink" xfId="44" builtinId="9" hidden="1"/>
    <cellStyle name="Followed Hyperlink" xfId="336" builtinId="9" hidden="1"/>
    <cellStyle name="Followed Hyperlink" xfId="160" builtinId="9" hidden="1"/>
    <cellStyle name="Followed Hyperlink" xfId="450" builtinId="9" hidden="1"/>
    <cellStyle name="Followed Hyperlink" xfId="286" builtinId="9" hidden="1"/>
    <cellStyle name="Followed Hyperlink" xfId="12" builtinId="9" hidden="1"/>
    <cellStyle name="Followed Hyperlink" xfId="352" builtinId="9" hidden="1"/>
    <cellStyle name="Followed Hyperlink" xfId="172" builtinId="9" hidden="1"/>
    <cellStyle name="Followed Hyperlink" xfId="134" builtinId="9" hidden="1"/>
    <cellStyle name="Followed Hyperlink" xfId="228" builtinId="9" hidden="1"/>
    <cellStyle name="Followed Hyperlink" xfId="438" builtinId="9" hidden="1"/>
    <cellStyle name="Followed Hyperlink" xfId="84" builtinId="9" hidden="1"/>
    <cellStyle name="Followed Hyperlink" xfId="564" builtinId="9" hidden="1"/>
    <cellStyle name="Followed Hyperlink" xfId="448" builtinId="9" hidden="1"/>
    <cellStyle name="Followed Hyperlink" xfId="176" builtinId="9" hidden="1"/>
    <cellStyle name="Followed Hyperlink" xfId="360" builtinId="9" hidden="1"/>
    <cellStyle name="Followed Hyperlink" xfId="146" builtinId="9" hidden="1"/>
    <cellStyle name="Followed Hyperlink" xfId="224" builtinId="9" hidden="1"/>
    <cellStyle name="Followed Hyperlink" xfId="320" builtinId="9" hidden="1"/>
    <cellStyle name="Followed Hyperlink" xfId="168" builtinId="9" hidden="1"/>
    <cellStyle name="Followed Hyperlink" xfId="130" builtinId="9" hidden="1"/>
    <cellStyle name="Followed Hyperlink" xfId="384" builtinId="9" hidden="1"/>
    <cellStyle name="Followed Hyperlink" xfId="346" builtinId="9" hidden="1"/>
    <cellStyle name="Followed Hyperlink" xfId="482" builtinId="9" hidden="1"/>
    <cellStyle name="Followed Hyperlink" xfId="294" builtinId="9" hidden="1"/>
    <cellStyle name="Followed Hyperlink" xfId="82" builtinId="9" hidden="1"/>
    <cellStyle name="Followed Hyperlink" xfId="392" builtinId="9" hidden="1"/>
    <cellStyle name="Followed Hyperlink" xfId="362" builtinId="9" hidden="1"/>
    <cellStyle name="Followed Hyperlink" xfId="254" builtinId="9" hidden="1"/>
    <cellStyle name="Followed Hyperlink" xfId="140" builtinId="9" hidden="1"/>
    <cellStyle name="Followed Hyperlink" xfId="32" builtinId="9" hidden="1"/>
    <cellStyle name="Followed Hyperlink" xfId="400" builtinId="9" hidden="1"/>
    <cellStyle name="Followed Hyperlink" xfId="570" builtinId="9" hidden="1"/>
    <cellStyle name="Followed Hyperlink" xfId="64" builtinId="9" hidden="1"/>
    <cellStyle name="Followed Hyperlink" xfId="178" builtinId="9" hidden="1"/>
    <cellStyle name="Followed Hyperlink" xfId="10" builtinId="9" hidden="1"/>
    <cellStyle name="Followed Hyperlink" xfId="416" builtinId="9" hidden="1"/>
    <cellStyle name="Followed Hyperlink" xfId="394" builtinId="9" hidden="1"/>
    <cellStyle name="Followed Hyperlink" xfId="310" builtinId="9" hidden="1"/>
    <cellStyle name="Followed Hyperlink" xfId="92" builtinId="9" hidden="1"/>
    <cellStyle name="Followed Hyperlink" xfId="14" builtinId="9" hidden="1"/>
    <cellStyle name="Followed Hyperlink" xfId="424" builtinId="9" hidden="1"/>
    <cellStyle name="Followed Hyperlink" xfId="410" builtinId="9" hidden="1"/>
    <cellStyle name="Followed Hyperlink" xfId="514" builtinId="9" hidden="1"/>
    <cellStyle name="Followed Hyperlink" xfId="26" builtinId="9" hidden="1"/>
    <cellStyle name="Followed Hyperlink" xfId="6" builtinId="9" hidden="1"/>
    <cellStyle name="Followed Hyperlink" xfId="248" builtinId="9" hidden="1"/>
    <cellStyle name="Followed Hyperlink" xfId="142" builtinId="9" hidden="1"/>
    <cellStyle name="Followed Hyperlink" xfId="266" builtinId="9" hidden="1"/>
    <cellStyle name="Followed Hyperlink" xfId="432" builtinId="9" hidden="1"/>
    <cellStyle name="Followed Hyperlink" xfId="408" builtinId="9" hidden="1"/>
    <cellStyle name="Followed Hyperlink" xfId="366" builtinId="9" hidden="1"/>
    <cellStyle name="Followed Hyperlink" xfId="544" builtinId="9" hidden="1"/>
    <cellStyle name="Followed Hyperlink" xfId="510" builtinId="9" hidden="1"/>
    <cellStyle name="Followed Hyperlink" xfId="122" builtinId="9" hidden="1"/>
    <cellStyle name="Followed Hyperlink" xfId="170" builtinId="9" hidden="1"/>
    <cellStyle name="Followed Hyperlink" xfId="350" builtinId="9" hidden="1"/>
    <cellStyle name="Followed Hyperlink" xfId="272" builtinId="9" hidden="1"/>
    <cellStyle name="Followed Hyperlink" xfId="472" builtinId="9" hidden="1"/>
    <cellStyle name="Followed Hyperlink" xfId="470" builtinId="9" hidden="1"/>
    <cellStyle name="Followed Hyperlink" xfId="468" builtinId="9" hidden="1"/>
    <cellStyle name="Followed Hyperlink" xfId="250" builtinId="9" hidden="1"/>
    <cellStyle name="Followed Hyperlink" xfId="474" builtinId="9" hidden="1"/>
    <cellStyle name="Followed Hyperlink" xfId="572" builtinId="9" hidden="1"/>
    <cellStyle name="Followed Hyperlink" xfId="180" builtinId="9" hidden="1"/>
    <cellStyle name="Followed Hyperlink" xfId="322" builtinId="9" hidden="1"/>
    <cellStyle name="Followed Hyperlink" xfId="376" builtinId="9" hidden="1"/>
    <cellStyle name="Followed Hyperlink" xfId="490" builtinId="9" hidden="1"/>
    <cellStyle name="Followed Hyperlink" xfId="312" builtinId="9" hidden="1"/>
    <cellStyle name="Followed Hyperlink" xfId="382" builtinId="9" hidden="1"/>
    <cellStyle name="Followed Hyperlink" xfId="268" builtinId="9" hidden="1"/>
    <cellStyle name="Followed Hyperlink" xfId="344" builtinId="9" hidden="1"/>
    <cellStyle name="Followed Hyperlink" xfId="442" builtinId="9" hidden="1"/>
    <cellStyle name="Followed Hyperlink" xfId="52" builtinId="9" hidden="1"/>
    <cellStyle name="Followed Hyperlink" xfId="110" builtinId="9" hidden="1"/>
    <cellStyle name="Followed Hyperlink" xfId="154" builtinId="9" hidden="1"/>
    <cellStyle name="Followed Hyperlink" xfId="96" builtinId="9" hidden="1"/>
    <cellStyle name="Followed Hyperlink" xfId="522" builtinId="9" hidden="1"/>
    <cellStyle name="Followed Hyperlink" xfId="238" builtinId="9" hidden="1"/>
    <cellStyle name="Followed Hyperlink" xfId="414" builtinId="9" hidden="1"/>
    <cellStyle name="Followed Hyperlink" xfId="144" builtinId="9" hidden="1"/>
    <cellStyle name="Followed Hyperlink" xfId="152" builtinId="9" hidden="1"/>
    <cellStyle name="Followed Hyperlink" xfId="538" builtinId="9" hidden="1"/>
    <cellStyle name="Followed Hyperlink" xfId="540" builtinId="9" hidden="1"/>
    <cellStyle name="Followed Hyperlink" xfId="418" builtinId="9" hidden="1"/>
    <cellStyle name="Followed Hyperlink" xfId="184" builtinId="9" hidden="1"/>
    <cellStyle name="Followed Hyperlink" xfId="316" builtinId="9" hidden="1"/>
    <cellStyle name="Followed Hyperlink" xfId="554" builtinId="9" hidden="1"/>
    <cellStyle name="Followed Hyperlink" xfId="326" builtinId="9" hidden="1"/>
    <cellStyle name="Followed Hyperlink" xfId="430" builtinId="9" hidden="1"/>
    <cellStyle name="Followed Hyperlink" xfId="138" builtinId="9" hidden="1"/>
    <cellStyle name="Followed Hyperlink" xfId="62" builtinId="9" hidden="1"/>
    <cellStyle name="Followed Hyperlink" xfId="166" builtinId="9" hidden="1"/>
    <cellStyle name="Followed Hyperlink" xfId="220" builtinId="9" hidden="1"/>
    <cellStyle name="Followed Hyperlink" xfId="568" builtinId="9" hidden="1"/>
    <cellStyle name="Followed Hyperlink" xfId="88" builtinId="9" hidden="1"/>
    <cellStyle name="Followed Hyperlink" xfId="174" builtinId="9" hidden="1"/>
    <cellStyle name="Followed Hyperlink" xfId="304" builtinId="9" hidden="1"/>
    <cellStyle name="Followed Hyperlink" xfId="150" builtinId="9" hidden="1"/>
    <cellStyle name="Followed Hyperlink" xfId="446" builtinId="9" hidden="1"/>
    <cellStyle name="Followed Hyperlink" xfId="340" builtinId="9" hidden="1"/>
    <cellStyle name="Followed Hyperlink" xfId="112" builtinId="9" hidden="1"/>
    <cellStyle name="Followed Hyperlink" xfId="196" builtinId="9" hidden="1"/>
    <cellStyle name="Followed Hyperlink" xfId="252" builtinId="9" hidden="1"/>
    <cellStyle name="Followed Hyperlink" xfId="46" builtinId="9" hidden="1"/>
    <cellStyle name="Followed Hyperlink" xfId="524" builtinId="9" hidden="1"/>
    <cellStyle name="Followed Hyperlink" xfId="478" builtinId="9" hidden="1"/>
    <cellStyle name="Followed Hyperlink" xfId="512" builtinId="9" hidden="1"/>
    <cellStyle name="Followed Hyperlink" xfId="364" builtinId="9" hidden="1"/>
    <cellStyle name="Followed Hyperlink" xfId="532" builtinId="9" hidden="1"/>
    <cellStyle name="Followed Hyperlink" xfId="148" builtinId="9" hidden="1"/>
    <cellStyle name="Followed Hyperlink" xfId="28" builtinId="9" hidden="1"/>
    <cellStyle name="Followed Hyperlink" xfId="356" builtinId="9" hidden="1"/>
    <cellStyle name="Followed Hyperlink" xfId="70" builtinId="9" hidden="1"/>
    <cellStyle name="Followed Hyperlink" xfId="20" builtinId="9" hidden="1"/>
    <cellStyle name="Followed Hyperlink" xfId="508" builtinId="9" hidden="1"/>
    <cellStyle name="Followed Hyperlink" xfId="348" builtinId="9" hidden="1"/>
    <cellStyle name="Followed Hyperlink" xfId="192" builtinId="9" hidden="1"/>
    <cellStyle name="Followed Hyperlink" xfId="548" builtinId="9" hidden="1"/>
    <cellStyle name="Followed Hyperlink" xfId="546" builtinId="9" hidden="1"/>
    <cellStyle name="Followed Hyperlink" xfId="132" builtinId="9" hidden="1"/>
    <cellStyle name="Followed Hyperlink" xfId="50" builtinId="9" hidden="1"/>
    <cellStyle name="Followed Hyperlink" xfId="372" builtinId="9" hidden="1"/>
    <cellStyle name="Followed Hyperlink" xfId="378" builtinId="9" hidden="1"/>
    <cellStyle name="Followed Hyperlink" xfId="100" builtinId="9" hidden="1"/>
    <cellStyle name="Followed Hyperlink" xfId="8" builtinId="9" hidden="1"/>
    <cellStyle name="Followed Hyperlink" xfId="380" builtinId="9" hidden="1"/>
    <cellStyle name="Followed Hyperlink" xfId="162" builtinId="9" hidden="1"/>
    <cellStyle name="Followed Hyperlink" xfId="202" builtinId="9" hidden="1"/>
    <cellStyle name="Followed Hyperlink" xfId="190" builtinId="9" hidden="1"/>
    <cellStyle name="Followed Hyperlink" xfId="274" builtinId="9" hidden="1"/>
    <cellStyle name="Followed Hyperlink" xfId="194" builtinId="9" hidden="1"/>
    <cellStyle name="Followed Hyperlink" xfId="260" builtinId="9" hidden="1"/>
    <cellStyle name="Followed Hyperlink" xfId="500" builtinId="9" hidden="1"/>
    <cellStyle name="Hyperlink" xfId="115" builtinId="8" hidden="1"/>
    <cellStyle name="Hyperlink" xfId="237" builtinId="8" hidden="1"/>
    <cellStyle name="Hyperlink" xfId="51" builtinId="8" hidden="1"/>
    <cellStyle name="Hyperlink" xfId="177" builtinId="8" hidden="1"/>
    <cellStyle name="Hyperlink" xfId="405" builtinId="8" hidden="1"/>
    <cellStyle name="Hyperlink" xfId="281" builtinId="8" hidden="1"/>
    <cellStyle name="Hyperlink" xfId="497" builtinId="8" hidden="1"/>
    <cellStyle name="Hyperlink" xfId="53" builtinId="8" hidden="1"/>
    <cellStyle name="Hyperlink" xfId="285" builtinId="8" hidden="1"/>
    <cellStyle name="Hyperlink" xfId="261" builtinId="8" hidden="1"/>
    <cellStyle name="Hyperlink" xfId="247" builtinId="8" hidden="1"/>
    <cellStyle name="Hyperlink" xfId="293" builtinId="8" hidden="1"/>
    <cellStyle name="Hyperlink" xfId="149" builtinId="8" hidden="1"/>
    <cellStyle name="Hyperlink" xfId="167" builtinId="8" hidden="1"/>
    <cellStyle name="Hyperlink" xfId="45" builtinId="8" hidden="1"/>
    <cellStyle name="Hyperlink" xfId="517" builtinId="8" hidden="1"/>
    <cellStyle name="Hyperlink" xfId="311" builtinId="8" hidden="1"/>
    <cellStyle name="Hyperlink" xfId="361" builtinId="8" hidden="1"/>
    <cellStyle name="Hyperlink" xfId="551" builtinId="8" hidden="1"/>
    <cellStyle name="Hyperlink" xfId="423" builtinId="8" hidden="1"/>
    <cellStyle name="Hyperlink" xfId="375" builtinId="8" hidden="1"/>
    <cellStyle name="Hyperlink" xfId="315" builtinId="8" hidden="1"/>
    <cellStyle name="Hyperlink" xfId="329" builtinId="8" hidden="1"/>
    <cellStyle name="Hyperlink" xfId="169" builtinId="8" hidden="1"/>
    <cellStyle name="Hyperlink" xfId="431" builtinId="8" hidden="1"/>
    <cellStyle name="Hyperlink" xfId="203" builtinId="8" hidden="1"/>
    <cellStyle name="Hyperlink" xfId="541" builtinId="8" hidden="1"/>
    <cellStyle name="Hyperlink" xfId="197" builtinId="8" hidden="1"/>
    <cellStyle name="Hyperlink" xfId="263" builtinId="8" hidden="1"/>
    <cellStyle name="Hyperlink" xfId="343" builtinId="8" hidden="1"/>
    <cellStyle name="Hyperlink" xfId="31" builtinId="8" hidden="1"/>
    <cellStyle name="Hyperlink" xfId="523" builtinId="8" hidden="1"/>
    <cellStyle name="Hyperlink" xfId="67" builtinId="8" hidden="1"/>
    <cellStyle name="Hyperlink" xfId="451" builtinId="8" hidden="1"/>
    <cellStyle name="Hyperlink" xfId="173" builtinId="8" hidden="1"/>
    <cellStyle name="Hyperlink" xfId="443" builtinId="8" hidden="1"/>
    <cellStyle name="Hyperlink" xfId="407" builtinId="8" hidden="1"/>
    <cellStyle name="Hyperlink" xfId="363" builtinId="8" hidden="1"/>
    <cellStyle name="Hyperlink" xfId="255" builtinId="8" hidden="1"/>
    <cellStyle name="Hyperlink" xfId="103" builtinId="8" hidden="1"/>
    <cellStyle name="Hyperlink" xfId="9" builtinId="8" hidden="1"/>
    <cellStyle name="Hyperlink" xfId="7" builtinId="8" hidden="1"/>
    <cellStyle name="Hyperlink" xfId="345" builtinId="8" hidden="1"/>
    <cellStyle name="Hyperlink" xfId="257" builtinId="8" hidden="1"/>
    <cellStyle name="Hyperlink" xfId="239" builtinId="8" hidden="1"/>
    <cellStyle name="Hyperlink" xfId="63" builtinId="8" hidden="1"/>
    <cellStyle name="Hyperlink" xfId="17" builtinId="8" hidden="1"/>
    <cellStyle name="Hyperlink" xfId="129" builtinId="8" hidden="1"/>
    <cellStyle name="Hyperlink" xfId="87" builtinId="8" hidden="1"/>
    <cellStyle name="Hyperlink" xfId="171" builtinId="8" hidden="1"/>
    <cellStyle name="Hyperlink" xfId="119" builtinId="8" hidden="1"/>
    <cellStyle name="Hyperlink" xfId="231" builtinId="8" hidden="1"/>
    <cellStyle name="Hyperlink" xfId="175" builtinId="8" hidden="1"/>
    <cellStyle name="Hyperlink" xfId="15" builtinId="8" hidden="1"/>
    <cellStyle name="Hyperlink" xfId="269" builtinId="8" hidden="1"/>
    <cellStyle name="Hyperlink" xfId="157" builtinId="8" hidden="1"/>
    <cellStyle name="Hyperlink" xfId="165" builtinId="8" hidden="1"/>
    <cellStyle name="Hyperlink" xfId="389" builtinId="8" hidden="1"/>
    <cellStyle name="Hyperlink" xfId="557" builtinId="8" hidden="1"/>
    <cellStyle name="Hyperlink" xfId="505" builtinId="8" hidden="1"/>
    <cellStyle name="Hyperlink" xfId="333" builtinId="8" hidden="1"/>
    <cellStyle name="Hyperlink" xfId="349" builtinId="8" hidden="1"/>
    <cellStyle name="Hyperlink" xfId="259" builtinId="8" hidden="1"/>
    <cellStyle name="Hyperlink" xfId="101" builtinId="8" hidden="1"/>
    <cellStyle name="Hyperlink" xfId="279" builtinId="8" hidden="1"/>
    <cellStyle name="Hyperlink" xfId="27" builtinId="8" hidden="1"/>
    <cellStyle name="Hyperlink" xfId="41" builtinId="8" hidden="1"/>
    <cellStyle name="Hyperlink" xfId="11" builtinId="8" hidden="1"/>
    <cellStyle name="Hyperlink" xfId="39" builtinId="8" hidden="1"/>
    <cellStyle name="Hyperlink" xfId="97" builtinId="8" hidden="1"/>
    <cellStyle name="Hyperlink" xfId="61" builtinId="8" hidden="1"/>
    <cellStyle name="Hyperlink" xfId="215" builtinId="8" hidden="1"/>
    <cellStyle name="Hyperlink" xfId="187" builtinId="8" hidden="1"/>
    <cellStyle name="Hyperlink" xfId="23" builtinId="8" hidden="1"/>
    <cellStyle name="Hyperlink" xfId="89" builtinId="8" hidden="1"/>
    <cellStyle name="Hyperlink" xfId="47" builtinId="8" hidden="1"/>
    <cellStyle name="Hyperlink" xfId="35" builtinId="8" hidden="1"/>
    <cellStyle name="Hyperlink" xfId="445" builtinId="8" hidden="1"/>
    <cellStyle name="Hyperlink" xfId="437" builtinId="8" hidden="1"/>
    <cellStyle name="Hyperlink" xfId="469" builtinId="8" hidden="1"/>
    <cellStyle name="Hyperlink" xfId="105" builtinId="8" hidden="1"/>
    <cellStyle name="Hyperlink" xfId="147" builtinId="8" hidden="1"/>
    <cellStyle name="Hyperlink" xfId="287" builtinId="8" hidden="1"/>
    <cellStyle name="Hyperlink" xfId="475" builtinId="8" hidden="1"/>
    <cellStyle name="Hyperlink" xfId="459" builtinId="8" hidden="1"/>
    <cellStyle name="Hyperlink" xfId="495" builtinId="8" hidden="1"/>
    <cellStyle name="Hyperlink" xfId="65" builtinId="8" hidden="1"/>
    <cellStyle name="Hyperlink" xfId="283" builtinId="8" hidden="1"/>
    <cellStyle name="Hyperlink" xfId="555" builtinId="8" hidden="1"/>
    <cellStyle name="Hyperlink" xfId="109" builtinId="8" hidden="1"/>
    <cellStyle name="Hyperlink" xfId="357" builtinId="8" hidden="1"/>
    <cellStyle name="Hyperlink" xfId="33" builtinId="8" hidden="1"/>
    <cellStyle name="Hyperlink" xfId="205" builtinId="8" hidden="1"/>
    <cellStyle name="Hyperlink" xfId="489" builtinId="8" hidden="1"/>
    <cellStyle name="Hyperlink" xfId="193" builtinId="8" hidden="1"/>
    <cellStyle name="Hyperlink" xfId="335" builtinId="8" hidden="1"/>
    <cellStyle name="Hyperlink" xfId="533" builtinId="8" hidden="1"/>
    <cellStyle name="Hyperlink" xfId="245" builtinId="8" hidden="1"/>
    <cellStyle name="Hyperlink" xfId="95" builtinId="8" hidden="1"/>
    <cellStyle name="Hyperlink" xfId="273" builtinId="8" hidden="1"/>
    <cellStyle name="Hyperlink" xfId="151" builtinId="8" hidden="1"/>
    <cellStyle name="Hyperlink" xfId="559" builtinId="8" hidden="1"/>
    <cellStyle name="Hyperlink" xfId="435" builtinId="8" hidden="1"/>
    <cellStyle name="Hyperlink" xfId="213" builtinId="8" hidden="1"/>
    <cellStyle name="Hyperlink" xfId="553" builtinId="8" hidden="1"/>
    <cellStyle name="Hyperlink" xfId="355" builtinId="8" hidden="1"/>
    <cellStyle name="Hyperlink" xfId="139" builtinId="8" hidden="1"/>
    <cellStyle name="Hyperlink" xfId="199" builtinId="8" hidden="1"/>
    <cellStyle name="Hyperlink" xfId="433" builtinId="8" hidden="1"/>
    <cellStyle name="Hyperlink" xfId="481" builtinId="8" hidden="1"/>
    <cellStyle name="Hyperlink" xfId="403" builtinId="8" hidden="1"/>
    <cellStyle name="Hyperlink" xfId="371" builtinId="8" hidden="1"/>
    <cellStyle name="Hyperlink" xfId="549" builtinId="8" hidden="1"/>
    <cellStyle name="Hyperlink" xfId="25" builtinId="8" hidden="1"/>
    <cellStyle name="Hyperlink" xfId="133" builtinId="8" hidden="1"/>
    <cellStyle name="Hyperlink" xfId="573" builtinId="8" hidden="1"/>
    <cellStyle name="Hyperlink" xfId="229" builtinId="8" hidden="1"/>
    <cellStyle name="Hyperlink" xfId="359" builtinId="8" hidden="1"/>
    <cellStyle name="Hyperlink" xfId="217" builtinId="8" hidden="1"/>
    <cellStyle name="Hyperlink" xfId="513" builtinId="8" hidden="1"/>
    <cellStyle name="Hyperlink" xfId="515" builtinId="8" hidden="1"/>
    <cellStyle name="Hyperlink" xfId="511" builtinId="8" hidden="1"/>
    <cellStyle name="Hyperlink" xfId="543" builtinId="8" hidden="1"/>
    <cellStyle name="Hyperlink" xfId="545" builtinId="8" hidden="1"/>
    <cellStyle name="Hyperlink" xfId="365" builtinId="8" hidden="1"/>
    <cellStyle name="Hyperlink" xfId="397" builtinId="8" hidden="1"/>
    <cellStyle name="Hyperlink" xfId="381" builtinId="8" hidden="1"/>
    <cellStyle name="Hyperlink" xfId="385" builtinId="8" hidden="1"/>
    <cellStyle name="Hyperlink" xfId="297" builtinId="8" hidden="1"/>
    <cellStyle name="Hyperlink" xfId="563" builtinId="8" hidden="1"/>
    <cellStyle name="Hyperlink" xfId="569" builtinId="8" hidden="1"/>
    <cellStyle name="Hyperlink" xfId="131" builtinId="8" hidden="1"/>
    <cellStyle name="Hyperlink" xfId="321" builtinId="8" hidden="1"/>
    <cellStyle name="Hyperlink" xfId="125" builtinId="8" hidden="1"/>
    <cellStyle name="Hyperlink" xfId="319" builtinId="8" hidden="1"/>
    <cellStyle name="Hyperlink" xfId="29" builtinId="8" hidden="1"/>
    <cellStyle name="Hyperlink" xfId="483" builtinId="8" hidden="1"/>
    <cellStyle name="Hyperlink" xfId="341" builtinId="8" hidden="1"/>
    <cellStyle name="Hyperlink" xfId="161" builtinId="8" hidden="1"/>
    <cellStyle name="Hyperlink" xfId="565" builtinId="8" hidden="1"/>
    <cellStyle name="Hyperlink" xfId="251" builtinId="8" hidden="1"/>
    <cellStyle name="Hyperlink" xfId="233" builtinId="8" hidden="1"/>
    <cellStyle name="Hyperlink" xfId="427" builtinId="8" hidden="1"/>
    <cellStyle name="Hyperlink" xfId="179" builtinId="8" hidden="1"/>
    <cellStyle name="Hyperlink" xfId="509" builtinId="8" hidden="1"/>
    <cellStyle name="Hyperlink" xfId="521" builtinId="8" hidden="1"/>
    <cellStyle name="Hyperlink" xfId="55" builtinId="8" hidden="1"/>
    <cellStyle name="Hyperlink" xfId="189" builtinId="8" hidden="1"/>
    <cellStyle name="Hyperlink" xfId="307" builtinId="8" hidden="1"/>
    <cellStyle name="Hyperlink" xfId="127" builtinId="8" hidden="1"/>
    <cellStyle name="Hyperlink" xfId="525" builtinId="8" hidden="1"/>
    <cellStyle name="Hyperlink" xfId="191" builtinId="8" hidden="1"/>
    <cellStyle name="Hyperlink" xfId="223" builtinId="8" hidden="1"/>
    <cellStyle name="Hyperlink" xfId="289" builtinId="8" hidden="1"/>
    <cellStyle name="Hyperlink" xfId="81" builtinId="8" hidden="1"/>
    <cellStyle name="Hyperlink" xfId="209" builtinId="8" hidden="1"/>
    <cellStyle name="Hyperlink" xfId="43" builtinId="8" hidden="1"/>
    <cellStyle name="Hyperlink" xfId="123" builtinId="8" hidden="1"/>
    <cellStyle name="Hyperlink" xfId="317" builtinId="8" hidden="1"/>
    <cellStyle name="Hyperlink" xfId="567" builtinId="8" hidden="1"/>
    <cellStyle name="Hyperlink" xfId="295" builtinId="8" hidden="1"/>
    <cellStyle name="Hyperlink" xfId="395" builtinId="8" hidden="1"/>
    <cellStyle name="Hyperlink" xfId="235" builtinId="8" hidden="1"/>
    <cellStyle name="Hyperlink" xfId="415" builtinId="8" hidden="1"/>
    <cellStyle name="Hyperlink" xfId="303" builtinId="8" hidden="1"/>
    <cellStyle name="Hyperlink" xfId="537" builtinId="8" hidden="1"/>
    <cellStyle name="Hyperlink" xfId="539" builtinId="8" hidden="1"/>
    <cellStyle name="Hyperlink" xfId="499" builtinId="8" hidden="1"/>
    <cellStyle name="Hyperlink" xfId="183" builtinId="8" hidden="1"/>
    <cellStyle name="Hyperlink" xfId="383" builtinId="8" hidden="1"/>
    <cellStyle name="Hyperlink" xfId="75" builtinId="8" hidden="1"/>
    <cellStyle name="Hyperlink" xfId="331" builtinId="8" hidden="1"/>
    <cellStyle name="Hyperlink" xfId="447" builtinId="8" hidden="1"/>
    <cellStyle name="Hyperlink" xfId="277" builtinId="8" hidden="1"/>
    <cellStyle name="Hyperlink" xfId="143" builtinId="8" hidden="1"/>
    <cellStyle name="Hyperlink" xfId="185" builtinId="8" hidden="1"/>
    <cellStyle name="Hyperlink" xfId="471" builtinId="8" hidden="1"/>
    <cellStyle name="Hyperlink" xfId="373" builtinId="8" hidden="1"/>
    <cellStyle name="Hyperlink" xfId="3" builtinId="8" hidden="1"/>
    <cellStyle name="Hyperlink" xfId="393" builtinId="8" hidden="1"/>
    <cellStyle name="Hyperlink" xfId="527" builtinId="8" hidden="1"/>
    <cellStyle name="Hyperlink" xfId="429" builtinId="8" hidden="1"/>
    <cellStyle name="Hyperlink" xfId="547" builtinId="8" hidden="1"/>
    <cellStyle name="Hyperlink" xfId="461" builtinId="8" hidden="1"/>
    <cellStyle name="Hyperlink" xfId="19" builtinId="8" hidden="1"/>
    <cellStyle name="Hyperlink" xfId="419" builtinId="8" hidden="1"/>
    <cellStyle name="Hyperlink" xfId="163" builtinId="8" hidden="1"/>
    <cellStyle name="Hyperlink" xfId="99" builtinId="8" hidden="1"/>
    <cellStyle name="Hyperlink" xfId="211" builtinId="8" hidden="1"/>
    <cellStyle name="Hyperlink" xfId="135" builtinId="8" hidden="1"/>
    <cellStyle name="Hyperlink" xfId="249" builtinId="8" hidden="1"/>
    <cellStyle name="Hyperlink" xfId="327" builtinId="8" hidden="1"/>
    <cellStyle name="Hyperlink" xfId="159" builtinId="8" hidden="1"/>
    <cellStyle name="Hyperlink" xfId="529" builtinId="8" hidden="1"/>
    <cellStyle name="Hyperlink" xfId="519" builtinId="8" hidden="1"/>
    <cellStyle name="Hyperlink" xfId="353" builtinId="8" hidden="1"/>
    <cellStyle name="Hyperlink" xfId="367" builtinId="8" hidden="1"/>
    <cellStyle name="Hyperlink" xfId="401" builtinId="8" hidden="1"/>
    <cellStyle name="Hyperlink" xfId="417" builtinId="8" hidden="1"/>
    <cellStyle name="Hyperlink" xfId="425" builtinId="8" hidden="1"/>
    <cellStyle name="Hyperlink" xfId="439" builtinId="8" hidden="1"/>
    <cellStyle name="Hyperlink" xfId="457" builtinId="8" hidden="1"/>
    <cellStyle name="Hyperlink" xfId="473" builtinId="8" hidden="1"/>
    <cellStyle name="Hyperlink" xfId="479" builtinId="8" hidden="1"/>
    <cellStyle name="Hyperlink" xfId="455" builtinId="8" hidden="1"/>
    <cellStyle name="Hyperlink" xfId="369" builtinId="8" hidden="1"/>
    <cellStyle name="Hyperlink" xfId="207" builtinId="8" hidden="1"/>
    <cellStyle name="Hyperlink" xfId="153" builtinId="8" hidden="1"/>
    <cellStyle name="Hyperlink" xfId="411" builtinId="8" hidden="1"/>
    <cellStyle name="Hyperlink" xfId="387" builtinId="8" hidden="1"/>
    <cellStyle name="Hyperlink" xfId="561" builtinId="8" hidden="1"/>
    <cellStyle name="Hyperlink" xfId="241" builtinId="8" hidden="1"/>
    <cellStyle name="Hyperlink" xfId="155" builtinId="8" hidden="1"/>
    <cellStyle name="Hyperlink" xfId="221" builtinId="8" hidden="1"/>
    <cellStyle name="Hyperlink" xfId="491" builtinId="8" hidden="1"/>
    <cellStyle name="Hyperlink" xfId="441" builtinId="8" hidden="1"/>
    <cellStyle name="Hyperlink" xfId="301" builtinId="8" hidden="1"/>
    <cellStyle name="Hyperlink" xfId="501" builtinId="8" hidden="1"/>
    <cellStyle name="Hyperlink" xfId="413" builtinId="8" hidden="1"/>
    <cellStyle name="Hyperlink" xfId="85" builtinId="8" hidden="1"/>
    <cellStyle name="Hyperlink" xfId="225" builtinId="8" hidden="1"/>
    <cellStyle name="Hyperlink" xfId="73" builtinId="8" hidden="1"/>
    <cellStyle name="Hyperlink" xfId="121" builtinId="8" hidden="1"/>
    <cellStyle name="Hyperlink" xfId="181" builtinId="8" hidden="1"/>
    <cellStyle name="Hyperlink" xfId="465" builtinId="8" hidden="1"/>
    <cellStyle name="Hyperlink" xfId="291" builtinId="8" hidden="1"/>
    <cellStyle name="Hyperlink" xfId="337" builtinId="8" hidden="1"/>
    <cellStyle name="Hyperlink" xfId="309" builtinId="8" hidden="1"/>
    <cellStyle name="Hyperlink" xfId="49" builtinId="8" hidden="1"/>
    <cellStyle name="Hyperlink" xfId="351" builtinId="8" hidden="1"/>
    <cellStyle name="Hyperlink" xfId="305" builtinId="8" hidden="1"/>
    <cellStyle name="Hyperlink" xfId="21" builtinId="8" hidden="1"/>
    <cellStyle name="Hyperlink" xfId="77" builtinId="8" hidden="1"/>
    <cellStyle name="Hyperlink" xfId="477" builtinId="8" hidden="1"/>
    <cellStyle name="Hyperlink" xfId="485" builtinId="8" hidden="1"/>
    <cellStyle name="Hyperlink" xfId="145" builtinId="8" hidden="1"/>
    <cellStyle name="Hyperlink" xfId="71" builtinId="8" hidden="1"/>
    <cellStyle name="Hyperlink" xfId="503" builtinId="8" hidden="1"/>
    <cellStyle name="Hyperlink" xfId="379" builtinId="8" hidden="1"/>
    <cellStyle name="Hyperlink" xfId="137" builtinId="8" hidden="1"/>
    <cellStyle name="Hyperlink" xfId="531" builtinId="8" hidden="1"/>
    <cellStyle name="Hyperlink" xfId="453" builtinId="8" hidden="1"/>
    <cellStyle name="Hyperlink" xfId="113" builtinId="8" hidden="1"/>
    <cellStyle name="Hyperlink" xfId="299" builtinId="8" hidden="1"/>
    <cellStyle name="Hyperlink" xfId="69" builtinId="8" hidden="1"/>
    <cellStyle name="Hyperlink" xfId="571" builtinId="8" hidden="1"/>
    <cellStyle name="Hyperlink" xfId="83" builtinId="8" hidden="1"/>
    <cellStyle name="Hyperlink" xfId="325" builtinId="8" hidden="1"/>
    <cellStyle name="Hyperlink" xfId="253" builtinId="8" hidden="1"/>
    <cellStyle name="Hyperlink" xfId="391" builtinId="8" hidden="1"/>
    <cellStyle name="Hyperlink" xfId="271" builtinId="8" hidden="1"/>
    <cellStyle name="Hyperlink" xfId="493" builtinId="8" hidden="1"/>
    <cellStyle name="Hyperlink" xfId="219" builtinId="8" hidden="1"/>
    <cellStyle name="Hyperlink" xfId="57" builtinId="8" hidden="1"/>
    <cellStyle name="Hyperlink" xfId="79" builtinId="8" hidden="1"/>
    <cellStyle name="Hyperlink" xfId="5" builtinId="8" hidden="1"/>
    <cellStyle name="Hyperlink" xfId="37" builtinId="8" hidden="1"/>
    <cellStyle name="Hyperlink" xfId="227" builtinId="8" hidden="1"/>
    <cellStyle name="Hyperlink" xfId="535" builtinId="8" hidden="1"/>
    <cellStyle name="Hyperlink" xfId="399" builtinId="8" hidden="1"/>
    <cellStyle name="Hyperlink" xfId="409" builtinId="8" hidden="1"/>
    <cellStyle name="Hyperlink" xfId="267" builtinId="8" hidden="1"/>
    <cellStyle name="Hyperlink" xfId="463" builtinId="8" hidden="1"/>
    <cellStyle name="Hyperlink" xfId="487" builtinId="8" hidden="1"/>
    <cellStyle name="Hyperlink" xfId="91" builtinId="8" hidden="1"/>
    <cellStyle name="Hyperlink" xfId="347" builtinId="8" hidden="1"/>
    <cellStyle name="Hyperlink" xfId="313" builtinId="8" hidden="1"/>
    <cellStyle name="Hyperlink" xfId="243" builtinId="8" hidden="1"/>
    <cellStyle name="Hyperlink" xfId="111" builtinId="8" hidden="1"/>
    <cellStyle name="Hyperlink" xfId="93" builtinId="8" hidden="1"/>
    <cellStyle name="Hyperlink" xfId="421" builtinId="8" hidden="1"/>
    <cellStyle name="Hyperlink" xfId="201" builtinId="8" hidden="1"/>
    <cellStyle name="Hyperlink" xfId="195" builtinId="8" hidden="1"/>
    <cellStyle name="Hyperlink" xfId="107" builtinId="8" hidden="1"/>
    <cellStyle name="Hyperlink" xfId="265" builtinId="8" hidden="1"/>
    <cellStyle name="Hyperlink" xfId="1" builtinId="8" hidden="1"/>
    <cellStyle name="Hyperlink" xfId="13" builtinId="8" hidden="1"/>
    <cellStyle name="Hyperlink" xfId="117" builtinId="8" hidden="1"/>
    <cellStyle name="Hyperlink" xfId="59" builtinId="8" hidden="1"/>
    <cellStyle name="Hyperlink" xfId="507" builtinId="8" hidden="1"/>
    <cellStyle name="Hyperlink" xfId="275" builtinId="8" hidden="1"/>
    <cellStyle name="Hyperlink" xfId="323" builtinId="8" hidden="1"/>
    <cellStyle name="Hyperlink" xfId="377" builtinId="8" hidden="1"/>
    <cellStyle name="Hyperlink" xfId="339" builtinId="8" hidden="1"/>
    <cellStyle name="Hyperlink" xfId="141" builtinId="8" hidden="1"/>
    <cellStyle name="Hyperlink" xfId="449" builtinId="8" hidden="1"/>
    <cellStyle name="Hyperlink" xfId="46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81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13835</xdr:rowOff>
    </xdr:from>
    <xdr:to>
      <xdr:col>2</xdr:col>
      <xdr:colOff>508000</xdr:colOff>
      <xdr:row>1</xdr:row>
      <xdr:rowOff>584229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66235"/>
          <a:ext cx="848360" cy="570394"/>
        </a:xfrm>
        <a:prstGeom prst="rect">
          <a:avLst/>
        </a:prstGeom>
      </xdr:spPr>
    </xdr:pic>
    <xdr:clientData/>
  </xdr:twoCellAnchor>
  <xdr:twoCellAnchor editAs="oneCell">
    <xdr:from>
      <xdr:col>9</xdr:col>
      <xdr:colOff>447040</xdr:colOff>
      <xdr:row>1</xdr:row>
      <xdr:rowOff>23505</xdr:rowOff>
    </xdr:from>
    <xdr:to>
      <xdr:col>11</xdr:col>
      <xdr:colOff>646430</xdr:colOff>
      <xdr:row>2</xdr:row>
      <xdr:rowOff>2717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2960" y="175905"/>
          <a:ext cx="1069340" cy="665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view="pageLayout" topLeftCell="A10" zoomScale="125" zoomScaleNormal="123" zoomScaleSheetLayoutView="100" zoomScalePageLayoutView="125" workbookViewId="0">
      <selection activeCell="D14" sqref="D14"/>
    </sheetView>
  </sheetViews>
  <sheetFormatPr baseColWidth="10" defaultColWidth="8.83203125" defaultRowHeight="13" x14ac:dyDescent="0.15"/>
  <cols>
    <col min="1" max="1" width="1" style="54" customWidth="1"/>
    <col min="2" max="2" width="4.83203125" style="54" customWidth="1"/>
    <col min="3" max="3" width="33.83203125" style="54" customWidth="1"/>
    <col min="4" max="4" width="10.6640625" style="54" customWidth="1"/>
    <col min="5" max="5" width="2.1640625" style="54" customWidth="1"/>
    <col min="6" max="6" width="8.6640625" style="54" customWidth="1"/>
    <col min="7" max="7" width="2.1640625" style="54" customWidth="1"/>
    <col min="8" max="8" width="10.6640625" style="54" customWidth="1"/>
    <col min="9" max="9" width="2.1640625" style="54" customWidth="1"/>
    <col min="10" max="10" width="10" style="54" customWidth="1"/>
    <col min="11" max="11" width="1.33203125" style="54" customWidth="1"/>
    <col min="12" max="12" width="11" style="54" customWidth="1"/>
    <col min="13" max="13" width="1.83203125" customWidth="1"/>
  </cols>
  <sheetData>
    <row r="1" spans="1:12" ht="12" customHeight="1" x14ac:dyDescent="0.15"/>
    <row r="2" spans="1:12" ht="54" customHeight="1" x14ac:dyDescent="0.7">
      <c r="A2" s="49"/>
      <c r="B2" s="216" t="s">
        <v>20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ht="15" customHeight="1" x14ac:dyDescent="0.6">
      <c r="A3" s="49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1:12" ht="24" customHeight="1" x14ac:dyDescent="0.15">
      <c r="B4" s="214" t="s">
        <v>21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</row>
    <row r="5" spans="1:12" ht="15" customHeight="1" x14ac:dyDescent="0.15">
      <c r="B5" s="211"/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1:12" s="133" customFormat="1" ht="22" customHeight="1" x14ac:dyDescent="0.25">
      <c r="A6" s="124"/>
      <c r="B6" s="109" t="s">
        <v>4</v>
      </c>
      <c r="C6" s="101"/>
      <c r="D6" s="217" t="s">
        <v>99</v>
      </c>
      <c r="E6" s="217"/>
      <c r="F6" s="217"/>
      <c r="G6" s="217"/>
      <c r="H6" s="217"/>
      <c r="I6" s="217"/>
      <c r="J6" s="217"/>
      <c r="K6" s="217"/>
      <c r="L6" s="217"/>
    </row>
    <row r="7" spans="1:12" ht="10" customHeight="1" x14ac:dyDescent="0.2">
      <c r="A7" s="49"/>
      <c r="B7" s="50"/>
      <c r="C7" s="50"/>
      <c r="D7" s="50"/>
      <c r="E7" s="50"/>
      <c r="F7" s="50"/>
      <c r="G7" s="50"/>
      <c r="H7" s="50"/>
      <c r="I7" s="50"/>
      <c r="J7" s="61"/>
      <c r="K7" s="55"/>
      <c r="L7" s="55"/>
    </row>
    <row r="8" spans="1:12" ht="22" customHeight="1" x14ac:dyDescent="0.2">
      <c r="A8" s="49"/>
      <c r="B8" s="101" t="s">
        <v>28</v>
      </c>
      <c r="C8" s="101"/>
      <c r="D8" s="1" t="s">
        <v>98</v>
      </c>
      <c r="E8" s="101"/>
      <c r="F8" s="208"/>
      <c r="G8" s="209"/>
      <c r="H8" s="132" t="s">
        <v>66</v>
      </c>
      <c r="I8" s="133"/>
      <c r="J8" s="3" t="s">
        <v>145</v>
      </c>
      <c r="K8" s="128"/>
      <c r="L8" s="128"/>
    </row>
    <row r="9" spans="1:12" ht="10" customHeight="1" x14ac:dyDescent="0.2">
      <c r="A9" s="49"/>
      <c r="B9" s="101"/>
      <c r="C9" s="101"/>
      <c r="D9" s="205"/>
      <c r="E9" s="101"/>
      <c r="F9" s="101"/>
      <c r="G9" s="101"/>
      <c r="H9" s="101"/>
      <c r="I9" s="101"/>
      <c r="J9" s="206"/>
      <c r="K9" s="128"/>
      <c r="L9" s="128"/>
    </row>
    <row r="10" spans="1:12" ht="22" customHeight="1" x14ac:dyDescent="0.2">
      <c r="A10" s="49"/>
      <c r="B10" s="204" t="s">
        <v>0</v>
      </c>
      <c r="C10" s="101"/>
      <c r="D10" s="2" t="s">
        <v>61</v>
      </c>
      <c r="E10" s="131"/>
      <c r="F10" s="101"/>
      <c r="G10" s="101"/>
      <c r="H10" s="132" t="s">
        <v>29</v>
      </c>
      <c r="I10" s="128"/>
      <c r="J10" s="4">
        <v>1987</v>
      </c>
      <c r="K10" s="133"/>
      <c r="L10" s="133"/>
    </row>
    <row r="11" spans="1:12" ht="10" customHeight="1" x14ac:dyDescent="0.2">
      <c r="A11" s="49"/>
      <c r="B11" s="101"/>
      <c r="C11" s="101"/>
      <c r="D11" s="205"/>
      <c r="E11" s="101"/>
      <c r="F11" s="101"/>
      <c r="G11" s="101"/>
      <c r="H11" s="101"/>
      <c r="I11" s="101"/>
      <c r="J11" s="206"/>
      <c r="K11" s="128"/>
      <c r="L11" s="207"/>
    </row>
    <row r="12" spans="1:12" ht="22" customHeight="1" x14ac:dyDescent="0.2">
      <c r="A12" s="49"/>
      <c r="B12" s="101" t="s">
        <v>1</v>
      </c>
      <c r="C12" s="101"/>
      <c r="D12" s="1" t="s">
        <v>63</v>
      </c>
      <c r="E12" s="131"/>
      <c r="F12" s="101"/>
      <c r="G12" s="101"/>
      <c r="H12" s="204" t="s">
        <v>65</v>
      </c>
      <c r="I12" s="128"/>
      <c r="J12" s="4">
        <v>1987</v>
      </c>
      <c r="K12" s="133"/>
      <c r="L12" s="133"/>
    </row>
    <row r="13" spans="1:12" ht="10" customHeight="1" x14ac:dyDescent="0.2">
      <c r="A13" s="49"/>
      <c r="B13" s="101"/>
      <c r="C13" s="101"/>
      <c r="D13" s="205"/>
      <c r="E13" s="101"/>
      <c r="F13" s="101"/>
      <c r="G13" s="101"/>
      <c r="H13" s="101"/>
      <c r="I13" s="101"/>
      <c r="J13" s="124"/>
      <c r="K13" s="128"/>
      <c r="L13" s="128"/>
    </row>
    <row r="14" spans="1:12" ht="22" customHeight="1" x14ac:dyDescent="0.2">
      <c r="A14" s="49"/>
      <c r="B14" s="101" t="s">
        <v>5</v>
      </c>
      <c r="C14" s="101"/>
      <c r="D14" s="1" t="s">
        <v>62</v>
      </c>
      <c r="E14" s="131"/>
      <c r="F14" s="131"/>
      <c r="G14" s="101"/>
      <c r="H14" s="204" t="s">
        <v>78</v>
      </c>
      <c r="I14" s="101"/>
      <c r="J14" s="133"/>
      <c r="K14" s="128"/>
    </row>
    <row r="15" spans="1:12" ht="12" customHeight="1" x14ac:dyDescent="0.2">
      <c r="A15" s="49"/>
      <c r="B15" s="50"/>
      <c r="C15" s="50"/>
      <c r="D15" s="51"/>
      <c r="E15" s="52"/>
      <c r="F15" s="52"/>
      <c r="G15" s="50"/>
      <c r="H15" s="53" t="s">
        <v>64</v>
      </c>
      <c r="I15" s="50"/>
      <c r="K15" s="55"/>
      <c r="L15" s="213" t="s">
        <v>170</v>
      </c>
    </row>
    <row r="16" spans="1:12" ht="9" customHeight="1" x14ac:dyDescent="0.2">
      <c r="A16" s="49"/>
      <c r="B16" s="50"/>
      <c r="C16" s="50"/>
      <c r="D16" s="51"/>
      <c r="E16" s="52"/>
      <c r="F16" s="52"/>
      <c r="G16" s="50"/>
      <c r="H16" s="53"/>
      <c r="I16" s="50"/>
      <c r="K16" s="55"/>
      <c r="L16" s="56"/>
    </row>
    <row r="17" spans="1:12" ht="22" customHeight="1" x14ac:dyDescent="0.2">
      <c r="A17" s="49"/>
      <c r="B17" s="57" t="s">
        <v>31</v>
      </c>
      <c r="E17" s="50"/>
      <c r="F17" s="50"/>
      <c r="G17" s="50"/>
      <c r="H17" s="58"/>
      <c r="I17" s="50"/>
      <c r="K17" s="55"/>
      <c r="L17" s="59"/>
    </row>
    <row r="18" spans="1:12" ht="8" customHeight="1" x14ac:dyDescent="0.2">
      <c r="A18" s="49"/>
      <c r="B18" s="50"/>
      <c r="D18" s="52"/>
      <c r="E18" s="52"/>
      <c r="F18" s="50"/>
      <c r="G18" s="50"/>
      <c r="H18" s="60"/>
      <c r="I18" s="50"/>
      <c r="J18" s="61"/>
      <c r="K18" s="55"/>
      <c r="L18" s="49"/>
    </row>
    <row r="19" spans="1:12" ht="22" customHeight="1" x14ac:dyDescent="0.2">
      <c r="A19" s="49"/>
      <c r="B19" s="62" t="s">
        <v>122</v>
      </c>
      <c r="D19" s="52"/>
      <c r="E19" s="52"/>
      <c r="F19" s="52"/>
      <c r="G19" s="52"/>
      <c r="H19" s="52"/>
      <c r="I19" s="52"/>
      <c r="J19" s="63"/>
      <c r="K19" s="55"/>
      <c r="L19" s="55"/>
    </row>
    <row r="20" spans="1:12" ht="22" customHeight="1" x14ac:dyDescent="0.2">
      <c r="A20" s="49"/>
      <c r="B20" s="64" t="s">
        <v>123</v>
      </c>
      <c r="C20" s="65"/>
      <c r="D20" s="65"/>
      <c r="E20" s="66"/>
      <c r="G20" s="50"/>
      <c r="H20" s="67"/>
      <c r="I20" s="50"/>
    </row>
    <row r="21" spans="1:12" ht="8" customHeight="1" x14ac:dyDescent="0.2">
      <c r="A21" s="49"/>
      <c r="B21" s="68"/>
      <c r="D21" s="50"/>
      <c r="E21" s="50"/>
      <c r="F21" s="50"/>
      <c r="G21" s="50"/>
      <c r="H21" s="67"/>
      <c r="I21" s="50"/>
      <c r="J21" s="61"/>
      <c r="K21" s="55"/>
    </row>
    <row r="22" spans="1:12" ht="22" customHeight="1" x14ac:dyDescent="0.2">
      <c r="A22" s="49"/>
      <c r="B22" s="69" t="s">
        <v>104</v>
      </c>
      <c r="C22" s="70"/>
      <c r="D22" s="5">
        <v>45658</v>
      </c>
      <c r="E22" s="70"/>
      <c r="F22" s="70"/>
      <c r="G22" s="71"/>
      <c r="H22" s="72"/>
      <c r="I22" s="71"/>
      <c r="J22" s="73"/>
      <c r="K22" s="74"/>
      <c r="L22" s="75"/>
    </row>
    <row r="23" spans="1:12" ht="8" customHeight="1" x14ac:dyDescent="0.2">
      <c r="A23" s="49"/>
      <c r="B23" s="76"/>
      <c r="C23" s="77"/>
      <c r="D23" s="78"/>
      <c r="E23" s="77"/>
      <c r="F23" s="77"/>
      <c r="G23" s="50"/>
      <c r="I23" s="50"/>
      <c r="J23" s="61"/>
      <c r="K23" s="55"/>
      <c r="L23" s="79"/>
    </row>
    <row r="24" spans="1:12" ht="22" customHeight="1" x14ac:dyDescent="0.2">
      <c r="A24" s="49"/>
      <c r="B24" s="76" t="s">
        <v>56</v>
      </c>
      <c r="C24" s="77"/>
      <c r="D24" s="6" t="s">
        <v>59</v>
      </c>
      <c r="E24" s="77"/>
      <c r="F24" s="77"/>
      <c r="G24" s="50"/>
      <c r="H24" s="50"/>
      <c r="I24" s="50"/>
      <c r="J24" s="61"/>
      <c r="K24" s="55"/>
      <c r="L24" s="79"/>
    </row>
    <row r="25" spans="1:12" ht="22" customHeight="1" x14ac:dyDescent="0.2">
      <c r="A25" s="49"/>
      <c r="B25" s="76" t="s">
        <v>138</v>
      </c>
      <c r="C25" s="77"/>
      <c r="D25" s="6" t="s">
        <v>58</v>
      </c>
      <c r="E25" s="77"/>
      <c r="F25" s="77"/>
      <c r="G25" s="50"/>
      <c r="H25" s="50"/>
      <c r="I25" s="50"/>
      <c r="J25" s="61"/>
      <c r="K25" s="55"/>
      <c r="L25" s="79"/>
    </row>
    <row r="26" spans="1:12" ht="8" customHeight="1" x14ac:dyDescent="0.2">
      <c r="A26" s="49"/>
      <c r="B26" s="76"/>
      <c r="C26" s="77"/>
      <c r="D26" s="80"/>
      <c r="E26" s="77"/>
      <c r="F26" s="77"/>
      <c r="G26" s="50"/>
      <c r="H26" s="50"/>
      <c r="I26" s="50"/>
      <c r="J26" s="61"/>
      <c r="K26" s="55"/>
      <c r="L26" s="79"/>
    </row>
    <row r="27" spans="1:12" ht="22" customHeight="1" x14ac:dyDescent="0.2">
      <c r="A27" s="49"/>
      <c r="B27" s="76" t="s">
        <v>45</v>
      </c>
      <c r="C27" s="77"/>
      <c r="D27" s="81">
        <f>D22+(4*365)</f>
        <v>47118</v>
      </c>
      <c r="E27" s="77"/>
      <c r="F27" s="77"/>
      <c r="G27" s="50"/>
      <c r="H27" s="50"/>
      <c r="I27" s="50"/>
      <c r="J27" s="61"/>
      <c r="K27" s="55"/>
      <c r="L27" s="79"/>
    </row>
    <row r="28" spans="1:12" ht="22" customHeight="1" x14ac:dyDescent="0.2">
      <c r="A28" s="49"/>
      <c r="B28" s="76" t="s">
        <v>125</v>
      </c>
      <c r="C28" s="77"/>
      <c r="D28" s="7">
        <v>43831</v>
      </c>
      <c r="E28" s="77"/>
      <c r="F28" s="77"/>
      <c r="G28" s="50"/>
      <c r="H28" s="50"/>
      <c r="I28" s="50"/>
      <c r="J28" s="61"/>
      <c r="K28" s="55"/>
      <c r="L28" s="79"/>
    </row>
    <row r="29" spans="1:12" ht="8" customHeight="1" x14ac:dyDescent="0.2">
      <c r="A29" s="49"/>
      <c r="B29" s="76"/>
      <c r="C29" s="77"/>
      <c r="D29" s="78"/>
      <c r="E29" s="77"/>
      <c r="F29" s="77"/>
      <c r="G29" s="50"/>
      <c r="H29" s="50"/>
      <c r="I29" s="50"/>
      <c r="J29" s="61"/>
      <c r="K29" s="55"/>
      <c r="L29" s="79"/>
    </row>
    <row r="30" spans="1:12" ht="22" customHeight="1" x14ac:dyDescent="0.2">
      <c r="A30" s="49"/>
      <c r="B30" s="76" t="s">
        <v>137</v>
      </c>
      <c r="C30" s="77"/>
      <c r="D30" s="8" t="s">
        <v>60</v>
      </c>
      <c r="E30" s="77"/>
      <c r="F30" s="82"/>
      <c r="G30" s="50"/>
      <c r="H30" s="50"/>
      <c r="I30" s="50"/>
      <c r="J30" s="61"/>
      <c r="K30" s="55"/>
      <c r="L30" s="79"/>
    </row>
    <row r="31" spans="1:12" ht="22" customHeight="1" x14ac:dyDescent="0.2">
      <c r="A31" s="49"/>
      <c r="B31" s="220" t="s">
        <v>136</v>
      </c>
      <c r="C31" s="221"/>
      <c r="D31" s="6" t="s">
        <v>114</v>
      </c>
      <c r="E31" s="77"/>
      <c r="F31" s="83"/>
      <c r="G31" s="50"/>
      <c r="H31" s="50"/>
      <c r="I31" s="50"/>
      <c r="J31" s="61"/>
      <c r="K31" s="55"/>
      <c r="L31" s="79"/>
    </row>
    <row r="32" spans="1:12" ht="12" customHeight="1" x14ac:dyDescent="0.2">
      <c r="A32" s="68"/>
      <c r="B32" s="84"/>
      <c r="C32" s="85" t="s">
        <v>135</v>
      </c>
      <c r="D32" s="86"/>
      <c r="E32" s="77"/>
      <c r="F32" s="87"/>
      <c r="G32" s="50"/>
      <c r="H32" s="50"/>
      <c r="I32" s="50"/>
      <c r="J32" s="61"/>
      <c r="K32" s="55"/>
      <c r="L32" s="79"/>
    </row>
    <row r="33" spans="1:12" ht="22" customHeight="1" x14ac:dyDescent="0.2">
      <c r="A33" s="49"/>
      <c r="B33" s="218" t="s">
        <v>167</v>
      </c>
      <c r="C33" s="219"/>
      <c r="D33" s="9">
        <v>1.0249999999999999</v>
      </c>
      <c r="E33" s="77"/>
      <c r="F33" s="88"/>
      <c r="G33" s="50"/>
      <c r="H33" s="50"/>
      <c r="I33" s="50"/>
      <c r="J33" s="61"/>
      <c r="K33" s="55"/>
      <c r="L33" s="79"/>
    </row>
    <row r="34" spans="1:12" ht="22" customHeight="1" x14ac:dyDescent="0.2">
      <c r="A34" s="49"/>
      <c r="B34" s="76" t="s">
        <v>105</v>
      </c>
      <c r="C34" s="77"/>
      <c r="D34" s="81"/>
      <c r="E34" s="77"/>
      <c r="F34" s="77"/>
      <c r="G34" s="50"/>
      <c r="H34" s="50"/>
      <c r="I34" s="50"/>
      <c r="J34" s="9">
        <v>0</v>
      </c>
      <c r="L34" s="89"/>
    </row>
    <row r="35" spans="1:12" ht="12" customHeight="1" x14ac:dyDescent="0.2">
      <c r="A35" s="49"/>
      <c r="B35" s="90"/>
      <c r="C35" s="85" t="s">
        <v>152</v>
      </c>
      <c r="E35" s="50"/>
      <c r="G35" s="50"/>
      <c r="H35" s="50"/>
      <c r="I35" s="50"/>
      <c r="J35" s="91"/>
      <c r="L35" s="89"/>
    </row>
    <row r="36" spans="1:12" ht="8" customHeight="1" x14ac:dyDescent="0.2">
      <c r="A36" s="49"/>
      <c r="B36" s="84"/>
      <c r="C36" s="77"/>
      <c r="D36" s="81"/>
      <c r="E36" s="50"/>
      <c r="F36" s="50"/>
      <c r="G36" s="50"/>
      <c r="H36" s="50"/>
      <c r="I36" s="50"/>
      <c r="J36" s="91"/>
      <c r="L36" s="89"/>
    </row>
    <row r="37" spans="1:12" ht="22" customHeight="1" x14ac:dyDescent="0.2">
      <c r="A37" s="49"/>
      <c r="B37" s="76" t="s">
        <v>106</v>
      </c>
      <c r="C37" s="77"/>
      <c r="D37" s="8" t="s">
        <v>115</v>
      </c>
      <c r="E37" s="50"/>
      <c r="F37" s="50"/>
      <c r="G37" s="50"/>
      <c r="I37" s="50"/>
      <c r="J37" s="61"/>
      <c r="K37" s="55"/>
      <c r="L37" s="79"/>
    </row>
    <row r="38" spans="1:12" ht="8" customHeight="1" x14ac:dyDescent="0.2">
      <c r="A38" s="49"/>
      <c r="B38" s="92"/>
      <c r="C38" s="93"/>
      <c r="D38" s="94"/>
      <c r="E38" s="93"/>
      <c r="F38" s="93"/>
      <c r="G38" s="93"/>
      <c r="H38" s="95"/>
      <c r="I38" s="93"/>
      <c r="J38" s="96"/>
      <c r="K38" s="97"/>
      <c r="L38" s="98"/>
    </row>
    <row r="39" spans="1:12" ht="15" customHeight="1" x14ac:dyDescent="0.2">
      <c r="A39" s="49"/>
      <c r="B39" s="99"/>
      <c r="C39" s="50"/>
      <c r="D39" s="100"/>
      <c r="E39" s="50"/>
      <c r="F39" s="50"/>
      <c r="G39" s="50"/>
      <c r="H39" s="101"/>
      <c r="I39" s="50"/>
      <c r="J39" s="61"/>
      <c r="K39" s="55"/>
      <c r="L39" s="55"/>
    </row>
    <row r="40" spans="1:12" ht="22" customHeight="1" x14ac:dyDescent="0.25">
      <c r="A40" s="49"/>
      <c r="B40" s="102" t="s">
        <v>124</v>
      </c>
      <c r="C40" s="71"/>
      <c r="D40" s="103"/>
      <c r="E40" s="71"/>
      <c r="F40" s="104" t="s">
        <v>148</v>
      </c>
      <c r="G40" s="71"/>
      <c r="H40" s="105"/>
      <c r="I40" s="71"/>
      <c r="J40" s="73"/>
      <c r="K40" s="74"/>
      <c r="L40" s="75"/>
    </row>
    <row r="41" spans="1:12" ht="22" customHeight="1" x14ac:dyDescent="0.2">
      <c r="A41" s="49"/>
      <c r="B41" s="106"/>
      <c r="C41" s="50"/>
      <c r="D41" s="100"/>
      <c r="E41" s="50"/>
      <c r="F41" s="107"/>
      <c r="G41" s="50"/>
      <c r="H41" s="101"/>
      <c r="I41" s="50"/>
      <c r="J41" s="48"/>
      <c r="K41" s="55"/>
      <c r="L41" s="79"/>
    </row>
    <row r="42" spans="1:12" ht="22" customHeight="1" x14ac:dyDescent="0.25">
      <c r="A42" s="49"/>
      <c r="B42" s="108"/>
      <c r="C42" s="50"/>
      <c r="D42" s="100"/>
      <c r="E42" s="50"/>
      <c r="F42" s="109" t="s">
        <v>147</v>
      </c>
      <c r="G42" s="50"/>
      <c r="H42" s="101"/>
      <c r="I42" s="50"/>
      <c r="J42" s="61"/>
      <c r="K42" s="55"/>
      <c r="L42" s="79"/>
    </row>
    <row r="43" spans="1:12" ht="22" customHeight="1" x14ac:dyDescent="0.25">
      <c r="A43" s="49"/>
      <c r="B43" s="108"/>
      <c r="C43" s="50"/>
      <c r="D43" s="100"/>
      <c r="E43" s="50"/>
      <c r="G43" s="50"/>
      <c r="H43" s="101"/>
      <c r="I43" s="50"/>
      <c r="J43" s="61"/>
      <c r="K43" s="55"/>
      <c r="L43" s="79"/>
    </row>
    <row r="44" spans="1:12" ht="22" customHeight="1" x14ac:dyDescent="0.25">
      <c r="A44" s="49"/>
      <c r="B44" s="108"/>
      <c r="C44" s="50"/>
      <c r="D44" s="100"/>
      <c r="E44" s="50"/>
      <c r="F44" s="50"/>
      <c r="G44" s="50"/>
      <c r="H44" s="101"/>
      <c r="I44" s="50"/>
      <c r="J44" s="61"/>
      <c r="K44" s="55"/>
      <c r="L44" s="79"/>
    </row>
    <row r="45" spans="1:12" ht="22" customHeight="1" x14ac:dyDescent="0.25">
      <c r="A45" s="49"/>
      <c r="B45" s="110"/>
      <c r="C45" s="93"/>
      <c r="D45" s="94"/>
      <c r="E45" s="93"/>
      <c r="F45" s="93"/>
      <c r="G45" s="93"/>
      <c r="H45" s="95"/>
      <c r="I45" s="93"/>
      <c r="J45" s="96"/>
      <c r="K45" s="97"/>
      <c r="L45" s="98"/>
    </row>
    <row r="46" spans="1:12" ht="10.75" customHeight="1" x14ac:dyDescent="0.25">
      <c r="A46" s="49"/>
      <c r="B46" s="109"/>
      <c r="C46" s="50"/>
      <c r="D46" s="100"/>
      <c r="E46" s="50"/>
      <c r="F46" s="50"/>
      <c r="G46" s="50"/>
      <c r="H46" s="101"/>
      <c r="I46" s="50"/>
      <c r="J46" s="61"/>
      <c r="K46" s="55"/>
      <c r="L46" s="55"/>
    </row>
    <row r="47" spans="1:12" ht="10.75" customHeight="1" x14ac:dyDescent="0.25">
      <c r="A47" s="49"/>
      <c r="B47" s="109"/>
      <c r="C47" s="50"/>
      <c r="D47" s="100"/>
      <c r="E47" s="50"/>
      <c r="F47" s="50"/>
      <c r="G47" s="50"/>
      <c r="H47" s="101"/>
      <c r="I47" s="50"/>
      <c r="J47" s="61"/>
      <c r="K47" s="55"/>
      <c r="L47" s="55"/>
    </row>
    <row r="48" spans="1:12" ht="10.75" customHeight="1" x14ac:dyDescent="0.25">
      <c r="A48" s="49"/>
      <c r="B48" s="109"/>
      <c r="C48" s="50"/>
      <c r="D48" s="100"/>
      <c r="E48" s="50"/>
      <c r="F48" s="50"/>
      <c r="G48" s="50"/>
      <c r="H48" s="101"/>
      <c r="I48" s="50"/>
      <c r="J48" s="61"/>
      <c r="K48" s="55"/>
      <c r="L48" s="55"/>
    </row>
    <row r="49" spans="1:12" ht="12.75" customHeight="1" x14ac:dyDescent="0.15">
      <c r="A49" s="49"/>
      <c r="B49" s="111" t="s">
        <v>32</v>
      </c>
      <c r="C49" s="112" t="str">
        <f>D6</f>
        <v>Dolphin</v>
      </c>
      <c r="D49" s="113" t="str">
        <f>D8</f>
        <v>IRL 333</v>
      </c>
      <c r="E49" s="114"/>
      <c r="F49" s="113"/>
      <c r="G49" s="114"/>
      <c r="H49" s="115">
        <f>D22</f>
        <v>45658</v>
      </c>
      <c r="I49" s="114"/>
      <c r="J49" s="113"/>
      <c r="K49" s="114"/>
      <c r="L49" s="116" t="s">
        <v>110</v>
      </c>
    </row>
    <row r="50" spans="1:12" ht="10" customHeight="1" x14ac:dyDescent="0.15">
      <c r="A50" s="49"/>
      <c r="B50" s="117"/>
      <c r="C50" s="118"/>
      <c r="D50" s="119"/>
      <c r="E50" s="120"/>
      <c r="F50" s="119"/>
      <c r="G50" s="120"/>
      <c r="H50" s="120"/>
      <c r="I50" s="120"/>
      <c r="J50" s="119"/>
      <c r="K50" s="120"/>
      <c r="L50" s="121"/>
    </row>
    <row r="51" spans="1:12" ht="20" customHeight="1" x14ac:dyDescent="0.2">
      <c r="A51" s="49"/>
      <c r="B51" s="57" t="s">
        <v>25</v>
      </c>
      <c r="C51" s="50"/>
      <c r="D51" s="122"/>
      <c r="E51" s="50"/>
      <c r="F51" s="50"/>
      <c r="G51" s="50"/>
      <c r="H51" s="50"/>
      <c r="I51" s="50"/>
      <c r="J51" s="61"/>
      <c r="K51" s="55"/>
      <c r="L51" s="55"/>
    </row>
    <row r="52" spans="1:12" ht="7" customHeight="1" x14ac:dyDescent="0.2">
      <c r="A52" s="49"/>
      <c r="B52" s="57"/>
      <c r="C52" s="50"/>
      <c r="D52" s="122"/>
      <c r="E52" s="50"/>
      <c r="F52" s="50"/>
      <c r="G52" s="50"/>
      <c r="H52" s="50"/>
      <c r="I52" s="50"/>
      <c r="J52" s="61"/>
      <c r="K52" s="55"/>
      <c r="L52" s="55"/>
    </row>
    <row r="53" spans="1:12" ht="18" customHeight="1" x14ac:dyDescent="0.2">
      <c r="A53" s="49"/>
      <c r="B53" s="123" t="s">
        <v>6</v>
      </c>
      <c r="C53" s="124"/>
      <c r="D53" s="124"/>
      <c r="E53" s="124"/>
      <c r="F53" s="124"/>
      <c r="G53" s="124"/>
      <c r="H53" s="124"/>
      <c r="I53" s="124"/>
      <c r="J53" s="10">
        <v>9.9879999999999995</v>
      </c>
      <c r="K53" s="125"/>
      <c r="L53" s="126">
        <f>J53</f>
        <v>9.9879999999999995</v>
      </c>
    </row>
    <row r="54" spans="1:12" ht="15" customHeight="1" x14ac:dyDescent="0.2">
      <c r="A54" s="49"/>
      <c r="B54" s="124"/>
      <c r="C54" s="127" t="s">
        <v>7</v>
      </c>
      <c r="D54" s="124"/>
      <c r="E54" s="124"/>
      <c r="F54" s="124"/>
      <c r="G54" s="124"/>
      <c r="H54" s="11">
        <v>1.1719999999999999</v>
      </c>
      <c r="I54" s="128"/>
      <c r="J54" s="124"/>
      <c r="K54" s="128"/>
      <c r="L54" s="124"/>
    </row>
    <row r="55" spans="1:12" ht="15" customHeight="1" x14ac:dyDescent="0.2">
      <c r="A55" s="49"/>
      <c r="B55" s="124"/>
      <c r="C55" s="127" t="s">
        <v>8</v>
      </c>
      <c r="D55" s="124"/>
      <c r="E55" s="124"/>
      <c r="F55" s="124"/>
      <c r="G55" s="124"/>
      <c r="H55" s="11">
        <v>1.0209999999999999</v>
      </c>
      <c r="I55" s="128"/>
      <c r="J55" s="124"/>
      <c r="K55" s="128"/>
      <c r="L55" s="124"/>
    </row>
    <row r="56" spans="1:12" ht="15" customHeight="1" x14ac:dyDescent="0.2">
      <c r="A56" s="49"/>
      <c r="B56" s="124"/>
      <c r="C56" s="127" t="s">
        <v>96</v>
      </c>
      <c r="D56" s="124"/>
      <c r="E56" s="124"/>
      <c r="F56" s="124"/>
      <c r="G56" s="124"/>
      <c r="H56" s="129">
        <f>H54+H55</f>
        <v>2.1929999999999996</v>
      </c>
      <c r="I56" s="128"/>
      <c r="J56" s="128"/>
      <c r="K56" s="124"/>
      <c r="L56" s="124"/>
    </row>
    <row r="57" spans="1:12" ht="5" customHeight="1" x14ac:dyDescent="0.2">
      <c r="A57" s="49"/>
      <c r="B57" s="124"/>
      <c r="C57" s="127"/>
      <c r="D57" s="124"/>
      <c r="E57" s="124"/>
      <c r="F57" s="124"/>
      <c r="G57" s="124"/>
      <c r="H57" s="130"/>
      <c r="I57" s="128"/>
      <c r="J57" s="128"/>
      <c r="K57" s="124"/>
      <c r="L57" s="124"/>
    </row>
    <row r="58" spans="1:12" ht="20" customHeight="1" x14ac:dyDescent="0.2">
      <c r="A58" s="49"/>
      <c r="B58" s="131" t="s">
        <v>30</v>
      </c>
      <c r="C58" s="124"/>
      <c r="D58" s="124"/>
      <c r="E58" s="124"/>
      <c r="F58" s="124"/>
      <c r="G58" s="124"/>
      <c r="H58" s="124"/>
      <c r="I58" s="124"/>
      <c r="J58" s="126">
        <f>(J53-H56)</f>
        <v>7.7949999999999999</v>
      </c>
      <c r="K58" s="124"/>
      <c r="L58" s="124"/>
    </row>
    <row r="59" spans="1:12" ht="7" customHeight="1" x14ac:dyDescent="0.2">
      <c r="A59" s="49"/>
      <c r="B59" s="131"/>
      <c r="C59" s="124"/>
      <c r="D59" s="124"/>
      <c r="E59" s="124"/>
      <c r="F59" s="124"/>
      <c r="G59" s="124"/>
      <c r="H59" s="124"/>
      <c r="I59" s="124"/>
      <c r="J59" s="132"/>
      <c r="K59" s="124"/>
      <c r="L59" s="124"/>
    </row>
    <row r="60" spans="1:12" ht="15" customHeight="1" x14ac:dyDescent="0.2">
      <c r="A60" s="49"/>
      <c r="B60" s="124"/>
      <c r="C60" s="127" t="s">
        <v>9</v>
      </c>
      <c r="D60" s="124"/>
      <c r="E60" s="124"/>
      <c r="F60" s="124"/>
      <c r="G60" s="124"/>
      <c r="H60" s="11">
        <v>0.73499999999999999</v>
      </c>
      <c r="I60" s="128"/>
      <c r="J60" s="128"/>
      <c r="K60" s="124"/>
      <c r="L60" s="124"/>
    </row>
    <row r="61" spans="1:12" ht="15" customHeight="1" x14ac:dyDescent="0.2">
      <c r="A61" s="49"/>
      <c r="B61" s="124"/>
      <c r="C61" s="127" t="s">
        <v>92</v>
      </c>
      <c r="D61" s="124"/>
      <c r="E61" s="124"/>
      <c r="F61" s="124"/>
      <c r="G61" s="124"/>
      <c r="H61" s="129">
        <v>0.6</v>
      </c>
      <c r="I61" s="128"/>
      <c r="J61" s="128"/>
      <c r="K61" s="124"/>
      <c r="L61" s="124"/>
    </row>
    <row r="62" spans="1:12" ht="15" customHeight="1" x14ac:dyDescent="0.2">
      <c r="A62" s="49"/>
      <c r="B62" s="124"/>
      <c r="C62" s="127" t="s">
        <v>129</v>
      </c>
      <c r="D62" s="131"/>
      <c r="E62" s="124"/>
      <c r="F62" s="124"/>
      <c r="G62" s="124"/>
      <c r="H62" s="129">
        <f>H60-H61</f>
        <v>0.13500000000000001</v>
      </c>
      <c r="I62" s="128"/>
      <c r="J62" s="128"/>
      <c r="K62" s="124"/>
      <c r="L62" s="124"/>
    </row>
    <row r="63" spans="1:12" ht="15" customHeight="1" x14ac:dyDescent="0.2">
      <c r="A63" s="49"/>
      <c r="B63" s="124"/>
      <c r="C63" s="68" t="s">
        <v>89</v>
      </c>
      <c r="D63" s="101"/>
      <c r="E63" s="124"/>
      <c r="F63" s="124"/>
      <c r="G63" s="124"/>
      <c r="H63" s="124"/>
      <c r="I63" s="128"/>
      <c r="J63" s="126">
        <f>ROUNDDOWN(IF(1.5*H62&gt;0.27,1.5*H62,0.27),3)</f>
        <v>0.27</v>
      </c>
      <c r="K63" s="124"/>
      <c r="L63" s="124"/>
    </row>
    <row r="64" spans="1:12" ht="15" customHeight="1" x14ac:dyDescent="0.2">
      <c r="A64" s="49"/>
      <c r="B64" s="124"/>
      <c r="C64" s="127" t="s">
        <v>10</v>
      </c>
      <c r="D64" s="124"/>
      <c r="E64" s="124"/>
      <c r="F64" s="124"/>
      <c r="G64" s="124"/>
      <c r="H64" s="11">
        <v>1.9610000000000001</v>
      </c>
      <c r="I64" s="128"/>
      <c r="J64" s="128"/>
      <c r="K64" s="124"/>
      <c r="L64" s="124"/>
    </row>
    <row r="65" spans="1:12" ht="15" customHeight="1" x14ac:dyDescent="0.2">
      <c r="A65" s="49"/>
      <c r="B65" s="124"/>
      <c r="C65" s="127" t="s">
        <v>93</v>
      </c>
      <c r="D65" s="124"/>
      <c r="E65" s="124"/>
      <c r="F65" s="124"/>
      <c r="G65" s="124"/>
      <c r="H65" s="129">
        <f>2*(D87-0.09)</f>
        <v>1.1900000000000002</v>
      </c>
      <c r="I65" s="128"/>
      <c r="J65" s="128"/>
      <c r="K65" s="124"/>
      <c r="L65" s="124"/>
    </row>
    <row r="66" spans="1:12" ht="15" customHeight="1" x14ac:dyDescent="0.2">
      <c r="A66" s="49"/>
      <c r="B66" s="124"/>
      <c r="C66" s="127" t="s">
        <v>11</v>
      </c>
      <c r="D66" s="124"/>
      <c r="E66" s="124"/>
      <c r="F66" s="124"/>
      <c r="G66" s="124"/>
      <c r="H66" s="129">
        <f>H64-H65</f>
        <v>0.77099999999999991</v>
      </c>
      <c r="I66" s="128"/>
      <c r="J66" s="128"/>
      <c r="K66" s="124"/>
      <c r="L66" s="124"/>
    </row>
    <row r="67" spans="1:12" ht="15" customHeight="1" x14ac:dyDescent="0.2">
      <c r="A67" s="49"/>
      <c r="B67" s="124"/>
      <c r="C67" s="68" t="s">
        <v>90</v>
      </c>
      <c r="D67" s="124"/>
      <c r="E67" s="124"/>
      <c r="F67" s="124"/>
      <c r="G67" s="124"/>
      <c r="H67" s="124"/>
      <c r="I67" s="128"/>
      <c r="J67" s="126">
        <f>ROUNDDOWN(IF(J12&gt;1961,IF(H66/3&gt;0.2,H66/3,0.2),H66/3),3)</f>
        <v>0.25700000000000001</v>
      </c>
      <c r="K67" s="124"/>
      <c r="L67" s="124"/>
    </row>
    <row r="68" spans="1:12" ht="15" customHeight="1" x14ac:dyDescent="0.2">
      <c r="A68" s="49"/>
      <c r="B68" s="124"/>
      <c r="C68" s="127" t="s">
        <v>91</v>
      </c>
      <c r="D68" s="124"/>
      <c r="E68" s="124"/>
      <c r="F68" s="124"/>
      <c r="G68" s="124"/>
      <c r="H68" s="124"/>
      <c r="I68" s="128"/>
      <c r="J68" s="10">
        <v>0</v>
      </c>
      <c r="K68" s="124"/>
      <c r="L68" s="124"/>
    </row>
    <row r="69" spans="1:12" ht="15" customHeight="1" x14ac:dyDescent="0.2">
      <c r="A69" s="49"/>
      <c r="B69" s="124"/>
      <c r="C69" s="127" t="s">
        <v>139</v>
      </c>
      <c r="D69" s="124"/>
      <c r="E69" s="124"/>
      <c r="F69" s="124"/>
      <c r="G69" s="124"/>
      <c r="H69" s="124"/>
      <c r="I69" s="128"/>
      <c r="J69" s="126">
        <f>L131+L127</f>
        <v>0</v>
      </c>
      <c r="K69" s="124"/>
      <c r="L69" s="124"/>
    </row>
    <row r="70" spans="1:12" ht="5" customHeight="1" x14ac:dyDescent="0.2">
      <c r="A70" s="49"/>
      <c r="B70" s="57"/>
      <c r="C70" s="50"/>
      <c r="D70" s="122"/>
      <c r="E70" s="50"/>
      <c r="F70" s="50"/>
      <c r="G70" s="50"/>
      <c r="H70" s="50"/>
      <c r="I70" s="50"/>
      <c r="J70" s="61"/>
      <c r="K70" s="55"/>
      <c r="L70" s="55"/>
    </row>
    <row r="71" spans="1:12" ht="20" customHeight="1" x14ac:dyDescent="0.2">
      <c r="A71" s="49"/>
      <c r="B71" s="131" t="s">
        <v>111</v>
      </c>
      <c r="C71" s="124"/>
      <c r="D71" s="124"/>
      <c r="E71" s="124"/>
      <c r="F71" s="124"/>
      <c r="G71" s="124"/>
      <c r="H71" s="132"/>
      <c r="I71" s="128"/>
      <c r="J71" s="133"/>
      <c r="K71" s="124"/>
      <c r="L71" s="126">
        <f>J58+J63+J67+J68+J69</f>
        <v>8.3219999999999992</v>
      </c>
    </row>
    <row r="72" spans="1:12" ht="7" customHeight="1" x14ac:dyDescent="0.2">
      <c r="A72" s="49"/>
      <c r="B72" s="131"/>
      <c r="C72" s="124"/>
      <c r="D72" s="124"/>
      <c r="E72" s="124"/>
      <c r="F72" s="124"/>
      <c r="G72" s="124"/>
      <c r="H72" s="132"/>
      <c r="I72" s="128"/>
      <c r="J72" s="133"/>
      <c r="K72" s="124"/>
      <c r="L72" s="132"/>
    </row>
    <row r="73" spans="1:12" ht="15" customHeight="1" x14ac:dyDescent="0.2">
      <c r="A73" s="49"/>
      <c r="B73" s="133"/>
      <c r="C73" s="127" t="s">
        <v>2</v>
      </c>
      <c r="D73" s="124"/>
      <c r="E73" s="124"/>
      <c r="F73" s="124"/>
      <c r="G73" s="124"/>
      <c r="H73" s="11">
        <v>1.054</v>
      </c>
      <c r="I73" s="128"/>
      <c r="J73" s="128"/>
      <c r="K73" s="124"/>
      <c r="L73" s="132"/>
    </row>
    <row r="74" spans="1:12" ht="15" customHeight="1" x14ac:dyDescent="0.2">
      <c r="A74" s="49"/>
      <c r="B74" s="99"/>
      <c r="C74" s="127" t="s">
        <v>3</v>
      </c>
      <c r="D74" s="124"/>
      <c r="E74" s="124"/>
      <c r="F74" s="124"/>
      <c r="G74" s="124"/>
      <c r="H74" s="11">
        <v>1.054</v>
      </c>
      <c r="I74" s="128"/>
      <c r="J74" s="128"/>
      <c r="K74" s="128"/>
      <c r="L74" s="128"/>
    </row>
    <row r="75" spans="1:12" ht="15" customHeight="1" x14ac:dyDescent="0.2">
      <c r="A75" s="49"/>
      <c r="B75" s="99"/>
      <c r="C75" s="127" t="s">
        <v>12</v>
      </c>
      <c r="D75" s="124"/>
      <c r="E75" s="124"/>
      <c r="F75" s="124"/>
      <c r="G75" s="124"/>
      <c r="H75" s="129">
        <f>H73-H74</f>
        <v>0</v>
      </c>
      <c r="I75" s="128"/>
      <c r="J75" s="134">
        <f>H75</f>
        <v>0</v>
      </c>
      <c r="K75" s="128"/>
      <c r="L75" s="128"/>
    </row>
    <row r="76" spans="1:12" ht="15" customHeight="1" x14ac:dyDescent="0.2">
      <c r="A76" s="49"/>
      <c r="B76" s="99"/>
      <c r="C76" s="127" t="s">
        <v>13</v>
      </c>
      <c r="D76" s="124"/>
      <c r="E76" s="124"/>
      <c r="F76" s="124"/>
      <c r="G76" s="124"/>
      <c r="H76" s="11">
        <v>1.0640000000000001</v>
      </c>
      <c r="I76" s="128"/>
      <c r="J76" s="128"/>
      <c r="K76" s="128"/>
      <c r="L76" s="128"/>
    </row>
    <row r="77" spans="1:12" ht="15" customHeight="1" x14ac:dyDescent="0.2">
      <c r="A77" s="49"/>
      <c r="B77" s="99"/>
      <c r="C77" s="127" t="s">
        <v>14</v>
      </c>
      <c r="D77" s="124"/>
      <c r="E77" s="124"/>
      <c r="F77" s="124"/>
      <c r="G77" s="124"/>
      <c r="H77" s="11">
        <v>1.0640000000000001</v>
      </c>
      <c r="I77" s="128"/>
      <c r="J77" s="128"/>
      <c r="K77" s="128"/>
      <c r="L77" s="128"/>
    </row>
    <row r="78" spans="1:12" ht="15" customHeight="1" x14ac:dyDescent="0.2">
      <c r="A78" s="49"/>
      <c r="B78" s="99"/>
      <c r="C78" s="127" t="s">
        <v>15</v>
      </c>
      <c r="D78" s="124"/>
      <c r="E78" s="124"/>
      <c r="F78" s="124"/>
      <c r="G78" s="124"/>
      <c r="H78" s="129">
        <f>H76-H77</f>
        <v>0</v>
      </c>
      <c r="I78" s="128"/>
      <c r="J78" s="134">
        <f>H78</f>
        <v>0</v>
      </c>
      <c r="K78" s="128"/>
      <c r="L78" s="128"/>
    </row>
    <row r="79" spans="1:12" ht="15" customHeight="1" x14ac:dyDescent="0.2">
      <c r="A79" s="49"/>
      <c r="B79" s="99"/>
      <c r="C79" s="127" t="s">
        <v>16</v>
      </c>
      <c r="D79" s="124"/>
      <c r="E79" s="124"/>
      <c r="F79" s="124"/>
      <c r="G79" s="124"/>
      <c r="H79" s="124"/>
      <c r="I79" s="128"/>
      <c r="J79" s="134">
        <f>(J75+J78)</f>
        <v>0</v>
      </c>
      <c r="K79" s="128"/>
      <c r="L79" s="128"/>
    </row>
    <row r="80" spans="1:12" ht="5" customHeight="1" x14ac:dyDescent="0.2">
      <c r="A80" s="135"/>
      <c r="B80" s="136"/>
      <c r="C80" s="66"/>
      <c r="D80" s="137"/>
      <c r="E80" s="66"/>
      <c r="F80" s="66"/>
      <c r="G80" s="66"/>
      <c r="H80" s="66"/>
      <c r="I80" s="66"/>
      <c r="J80" s="138"/>
      <c r="K80" s="139"/>
      <c r="L80" s="139"/>
    </row>
    <row r="81" spans="1:12" ht="20" customHeight="1" x14ac:dyDescent="0.2">
      <c r="A81" s="49"/>
      <c r="B81" s="131" t="s">
        <v>112</v>
      </c>
      <c r="C81" s="124"/>
      <c r="D81" s="133"/>
      <c r="E81" s="124"/>
      <c r="F81" s="140"/>
      <c r="G81" s="124"/>
      <c r="H81" s="124"/>
      <c r="I81" s="124"/>
      <c r="J81" s="126">
        <f>2*J79</f>
        <v>0</v>
      </c>
      <c r="K81" s="128"/>
    </row>
    <row r="82" spans="1:12" ht="20" customHeight="1" x14ac:dyDescent="0.2">
      <c r="A82" s="49"/>
      <c r="B82" s="131" t="s">
        <v>113</v>
      </c>
      <c r="C82" s="124"/>
      <c r="D82" s="133"/>
      <c r="E82" s="124"/>
      <c r="F82" s="140"/>
      <c r="G82" s="124"/>
      <c r="H82" s="124"/>
      <c r="I82" s="124"/>
      <c r="J82" s="132"/>
      <c r="K82" s="128"/>
      <c r="L82" s="126">
        <f>L71+J81</f>
        <v>8.3219999999999992</v>
      </c>
    </row>
    <row r="83" spans="1:12" ht="7" customHeight="1" x14ac:dyDescent="0.2">
      <c r="A83" s="49"/>
      <c r="B83" s="131"/>
      <c r="C83" s="124"/>
      <c r="D83" s="133"/>
      <c r="E83" s="124"/>
      <c r="F83" s="140"/>
      <c r="G83" s="124"/>
      <c r="H83" s="124"/>
      <c r="I83" s="124"/>
      <c r="J83" s="132"/>
      <c r="K83" s="128"/>
      <c r="L83" s="132"/>
    </row>
    <row r="84" spans="1:12" ht="14" customHeight="1" x14ac:dyDescent="0.2">
      <c r="A84" s="49"/>
      <c r="B84" s="52"/>
      <c r="C84" s="141" t="s">
        <v>76</v>
      </c>
      <c r="D84" s="142" t="s">
        <v>71</v>
      </c>
      <c r="E84" s="120"/>
      <c r="F84" s="142" t="s">
        <v>72</v>
      </c>
      <c r="G84" s="68"/>
      <c r="H84" s="68"/>
      <c r="I84" s="68"/>
      <c r="J84" s="61"/>
      <c r="K84" s="55"/>
      <c r="L84" s="61"/>
    </row>
    <row r="85" spans="1:12" ht="15" customHeight="1" x14ac:dyDescent="0.2">
      <c r="A85" s="49"/>
      <c r="B85" s="99"/>
      <c r="C85" s="127" t="s">
        <v>73</v>
      </c>
      <c r="D85" s="11">
        <v>0.81399999999999995</v>
      </c>
      <c r="E85" s="130"/>
      <c r="F85" s="129">
        <f>ROUNDDOWN(IF(J12&gt;1970,IF(D85&gt;D86*1.2,D86*1.2,D85),D85),3)</f>
        <v>0.81399999999999995</v>
      </c>
      <c r="G85" s="143"/>
      <c r="H85" s="143"/>
      <c r="I85" s="127"/>
      <c r="J85" s="144"/>
      <c r="K85" s="127"/>
      <c r="L85" s="144"/>
    </row>
    <row r="86" spans="1:12" ht="15" customHeight="1" x14ac:dyDescent="0.2">
      <c r="A86" s="49"/>
      <c r="B86" s="99"/>
      <c r="C86" s="127" t="s">
        <v>74</v>
      </c>
      <c r="D86" s="11">
        <v>0.70299999999999996</v>
      </c>
      <c r="E86" s="130"/>
      <c r="F86" s="129">
        <f>D86</f>
        <v>0.70299999999999996</v>
      </c>
      <c r="G86" s="143"/>
      <c r="H86" s="143"/>
      <c r="I86" s="130"/>
      <c r="J86" s="130"/>
      <c r="K86" s="127"/>
      <c r="L86" s="144"/>
    </row>
    <row r="87" spans="1:12" ht="15" customHeight="1" x14ac:dyDescent="0.2">
      <c r="A87" s="49"/>
      <c r="B87" s="99"/>
      <c r="C87" s="127" t="s">
        <v>75</v>
      </c>
      <c r="D87" s="11">
        <v>0.68500000000000005</v>
      </c>
      <c r="E87" s="130"/>
      <c r="F87" s="129">
        <f>ROUNDDOWN(IF(J12&gt;1970,IF(D87&gt;D85*0.95,D85*0.95,D87),D87),3)</f>
        <v>0.68500000000000005</v>
      </c>
      <c r="G87" s="143"/>
      <c r="H87" s="143"/>
      <c r="I87" s="130"/>
      <c r="J87" s="130"/>
      <c r="K87" s="127"/>
      <c r="L87" s="144"/>
    </row>
    <row r="88" spans="1:12" ht="15" customHeight="1" x14ac:dyDescent="0.2">
      <c r="A88" s="49"/>
      <c r="B88" s="99"/>
      <c r="C88" s="127" t="s">
        <v>17</v>
      </c>
      <c r="D88" s="127"/>
      <c r="E88" s="127"/>
      <c r="F88" s="129">
        <f>F85+F86+F87</f>
        <v>2.202</v>
      </c>
      <c r="G88" s="143"/>
      <c r="H88" s="143"/>
      <c r="I88" s="130"/>
      <c r="J88" s="130"/>
      <c r="K88" s="127"/>
      <c r="L88" s="127"/>
    </row>
    <row r="89" spans="1:12" ht="4" customHeight="1" x14ac:dyDescent="0.2">
      <c r="A89" s="49"/>
      <c r="B89" s="99"/>
      <c r="C89" s="127"/>
      <c r="D89" s="127"/>
      <c r="E89" s="127"/>
      <c r="F89" s="130"/>
      <c r="G89" s="143"/>
      <c r="H89" s="143"/>
      <c r="I89" s="130"/>
      <c r="J89" s="130"/>
      <c r="K89" s="127"/>
      <c r="L89" s="127"/>
    </row>
    <row r="90" spans="1:12" ht="15" customHeight="1" x14ac:dyDescent="0.2">
      <c r="A90" s="49"/>
      <c r="B90" s="99"/>
      <c r="C90" s="127" t="s">
        <v>102</v>
      </c>
      <c r="D90" s="127"/>
      <c r="E90" s="127"/>
      <c r="F90" s="130"/>
      <c r="G90" s="143"/>
      <c r="H90" s="12" t="s">
        <v>133</v>
      </c>
      <c r="I90" s="130"/>
      <c r="J90" s="130"/>
      <c r="K90" s="127"/>
      <c r="L90" s="127"/>
    </row>
    <row r="91" spans="1:12" ht="5" customHeight="1" x14ac:dyDescent="0.2">
      <c r="A91" s="49"/>
      <c r="B91" s="99"/>
      <c r="C91" s="127"/>
      <c r="D91" s="127"/>
      <c r="E91" s="127"/>
      <c r="F91" s="130"/>
      <c r="G91" s="143"/>
      <c r="H91" s="143"/>
      <c r="I91" s="130"/>
      <c r="J91" s="130"/>
      <c r="K91" s="127"/>
      <c r="L91" s="127"/>
    </row>
    <row r="92" spans="1:12" ht="20" customHeight="1" x14ac:dyDescent="0.2">
      <c r="A92" s="49"/>
      <c r="B92" s="131" t="s">
        <v>153</v>
      </c>
      <c r="C92" s="127"/>
      <c r="D92" s="127"/>
      <c r="E92" s="127"/>
      <c r="F92" s="127"/>
      <c r="G92" s="127"/>
      <c r="H92" s="145">
        <f>ROUNDDOWN(F88/3,3)</f>
        <v>0.73399999999999999</v>
      </c>
      <c r="I92" s="124"/>
      <c r="J92" s="146">
        <f>ROUNDDOWN(IF(F88/3&lt;0.73,F88/3,0.73),3)</f>
        <v>0.73</v>
      </c>
      <c r="K92" s="130"/>
      <c r="L92" s="147">
        <f>L82-J92</f>
        <v>7.5919999999999987</v>
      </c>
    </row>
    <row r="93" spans="1:12" ht="15" customHeight="1" x14ac:dyDescent="0.2">
      <c r="A93" s="135"/>
      <c r="B93" s="136"/>
      <c r="C93" s="66"/>
      <c r="D93" s="137"/>
      <c r="E93" s="66"/>
      <c r="F93" s="66"/>
      <c r="G93" s="66"/>
      <c r="H93" s="66"/>
      <c r="I93" s="66"/>
      <c r="J93" s="138"/>
      <c r="K93" s="139"/>
      <c r="L93" s="139"/>
    </row>
    <row r="94" spans="1:12" ht="20" customHeight="1" x14ac:dyDescent="0.2">
      <c r="A94" s="49"/>
      <c r="B94" s="131" t="s">
        <v>97</v>
      </c>
      <c r="C94" s="68"/>
      <c r="D94" s="68"/>
      <c r="E94" s="68"/>
      <c r="F94" s="68"/>
      <c r="G94" s="68"/>
      <c r="H94" s="139"/>
      <c r="I94" s="68"/>
      <c r="J94" s="126">
        <f>L149</f>
        <v>6.63</v>
      </c>
      <c r="K94" s="55"/>
      <c r="L94" s="139"/>
    </row>
    <row r="95" spans="1:12" ht="12" customHeight="1" x14ac:dyDescent="0.2">
      <c r="A95" s="135"/>
      <c r="B95" s="136"/>
      <c r="C95" s="66"/>
      <c r="D95" s="137"/>
      <c r="E95" s="66"/>
      <c r="F95" s="66"/>
      <c r="G95" s="66"/>
      <c r="H95" s="66"/>
      <c r="I95" s="66"/>
      <c r="J95" s="138"/>
      <c r="K95" s="139"/>
      <c r="L95" s="139"/>
    </row>
    <row r="96" spans="1:12" ht="20" customHeight="1" x14ac:dyDescent="0.2">
      <c r="A96" s="49"/>
      <c r="B96" s="131" t="s">
        <v>128</v>
      </c>
      <c r="C96" s="68"/>
      <c r="D96" s="68"/>
      <c r="E96" s="68"/>
      <c r="F96" s="101"/>
      <c r="G96" s="68"/>
      <c r="H96" s="68"/>
      <c r="I96" s="68"/>
      <c r="J96" s="49"/>
      <c r="K96" s="49"/>
      <c r="L96" s="126">
        <f>L71+J81-J92+J94</f>
        <v>14.221999999999998</v>
      </c>
    </row>
    <row r="97" spans="1:12" ht="12" customHeight="1" x14ac:dyDescent="0.2">
      <c r="A97" s="135"/>
      <c r="B97" s="136"/>
      <c r="C97" s="66"/>
      <c r="D97" s="137"/>
      <c r="E97" s="66"/>
      <c r="F97" s="66"/>
      <c r="G97" s="66"/>
      <c r="H97" s="66"/>
      <c r="I97" s="66"/>
      <c r="J97" s="138"/>
      <c r="K97" s="139"/>
      <c r="L97" s="139"/>
    </row>
    <row r="98" spans="1:12" ht="20" customHeight="1" x14ac:dyDescent="0.25">
      <c r="A98" s="135"/>
      <c r="B98" s="101" t="s">
        <v>132</v>
      </c>
      <c r="C98" s="66"/>
      <c r="D98" s="137"/>
      <c r="E98" s="66"/>
      <c r="F98" s="66"/>
      <c r="G98" s="66"/>
      <c r="H98" s="66"/>
      <c r="I98" s="66"/>
      <c r="J98" s="138"/>
      <c r="K98" s="139"/>
      <c r="L98" s="148">
        <f>ROUNDDOWN((L96/2.37),3)</f>
        <v>6</v>
      </c>
    </row>
    <row r="99" spans="1:12" ht="12" customHeight="1" x14ac:dyDescent="0.2">
      <c r="A99" s="135"/>
      <c r="B99" s="136"/>
      <c r="C99" s="66"/>
      <c r="D99" s="137"/>
      <c r="E99" s="66"/>
      <c r="F99" s="66"/>
      <c r="G99" s="66"/>
      <c r="H99" s="66"/>
      <c r="I99" s="66"/>
      <c r="J99" s="138"/>
      <c r="K99" s="139"/>
      <c r="L99" s="139"/>
    </row>
    <row r="100" spans="1:12" ht="15" customHeight="1" x14ac:dyDescent="0.2">
      <c r="A100" s="49"/>
      <c r="B100" s="52"/>
      <c r="C100" s="127" t="s">
        <v>131</v>
      </c>
      <c r="D100" s="68"/>
      <c r="E100" s="68"/>
      <c r="F100" s="68"/>
      <c r="G100" s="68"/>
      <c r="H100" s="49"/>
      <c r="I100" s="68"/>
      <c r="J100" s="129">
        <f>L136+L140</f>
        <v>0</v>
      </c>
      <c r="K100" s="55"/>
      <c r="L100" s="132"/>
    </row>
    <row r="101" spans="1:12" ht="12" customHeight="1" x14ac:dyDescent="0.2">
      <c r="A101" s="135"/>
      <c r="B101" s="136"/>
      <c r="C101" s="66"/>
      <c r="D101" s="137"/>
      <c r="E101" s="66"/>
      <c r="F101" s="66"/>
      <c r="G101" s="66"/>
      <c r="H101" s="66"/>
      <c r="I101" s="66"/>
      <c r="J101" s="138"/>
      <c r="K101" s="139"/>
      <c r="L101" s="139"/>
    </row>
    <row r="102" spans="1:12" ht="20" customHeight="1" x14ac:dyDescent="0.25">
      <c r="A102" s="49"/>
      <c r="B102" s="101" t="s">
        <v>130</v>
      </c>
      <c r="C102" s="68"/>
      <c r="D102" s="68"/>
      <c r="E102" s="68"/>
      <c r="F102" s="68"/>
      <c r="G102" s="68"/>
      <c r="H102" s="68"/>
      <c r="I102" s="68"/>
      <c r="J102" s="49"/>
      <c r="K102" s="49"/>
      <c r="L102" s="148">
        <f>L98+J100</f>
        <v>6</v>
      </c>
    </row>
    <row r="103" spans="1:12" ht="20" customHeight="1" x14ac:dyDescent="0.2">
      <c r="A103" s="49"/>
      <c r="B103" s="101"/>
      <c r="C103" s="68"/>
      <c r="D103" s="68"/>
      <c r="E103" s="68"/>
      <c r="F103" s="68"/>
      <c r="G103" s="68"/>
      <c r="H103" s="68"/>
      <c r="I103" s="68"/>
      <c r="J103" s="49"/>
      <c r="K103" s="49"/>
      <c r="L103" s="149"/>
    </row>
    <row r="104" spans="1:12" ht="20" customHeight="1" x14ac:dyDescent="0.2">
      <c r="A104" s="49"/>
      <c r="B104" s="101"/>
      <c r="C104" s="68"/>
      <c r="D104" s="68"/>
      <c r="E104" s="68"/>
      <c r="F104" s="68"/>
      <c r="G104" s="68"/>
      <c r="H104" s="68"/>
      <c r="I104" s="68"/>
      <c r="J104" s="49"/>
      <c r="K104" s="49"/>
      <c r="L104" s="149"/>
    </row>
    <row r="105" spans="1:12" ht="20" customHeight="1" x14ac:dyDescent="0.2">
      <c r="A105" s="49"/>
      <c r="B105" s="101"/>
      <c r="C105" s="68"/>
      <c r="D105" s="68"/>
      <c r="E105" s="68"/>
      <c r="F105" s="68"/>
      <c r="G105" s="68"/>
      <c r="H105" s="68"/>
      <c r="I105" s="68"/>
      <c r="J105" s="49"/>
      <c r="K105" s="49"/>
      <c r="L105" s="149"/>
    </row>
    <row r="106" spans="1:12" ht="19.25" customHeight="1" x14ac:dyDescent="0.2">
      <c r="A106" s="49"/>
      <c r="B106" s="101"/>
      <c r="C106" s="68"/>
      <c r="D106" s="68"/>
      <c r="E106" s="68"/>
      <c r="F106" s="68"/>
      <c r="G106" s="68"/>
      <c r="H106" s="68"/>
      <c r="I106" s="68"/>
      <c r="J106" s="49"/>
      <c r="K106" s="49"/>
      <c r="L106" s="149"/>
    </row>
    <row r="107" spans="1:12" ht="19.25" customHeight="1" x14ac:dyDescent="0.2">
      <c r="A107" s="49"/>
      <c r="B107" s="101"/>
      <c r="C107" s="68"/>
      <c r="D107" s="68"/>
      <c r="E107" s="68"/>
      <c r="F107" s="68"/>
      <c r="G107" s="68"/>
      <c r="H107" s="68"/>
      <c r="I107" s="68"/>
      <c r="J107" s="49"/>
      <c r="K107" s="49"/>
      <c r="L107" s="149"/>
    </row>
    <row r="108" spans="1:12" ht="19.25" customHeight="1" x14ac:dyDescent="0.2">
      <c r="A108" s="49"/>
      <c r="B108" s="101"/>
      <c r="C108" s="68"/>
      <c r="D108" s="68"/>
      <c r="E108" s="68"/>
      <c r="F108" s="68"/>
      <c r="G108" s="68"/>
      <c r="H108" s="68"/>
      <c r="I108" s="68"/>
      <c r="J108" s="49"/>
      <c r="K108" s="49"/>
      <c r="L108" s="149"/>
    </row>
    <row r="109" spans="1:12" ht="19.25" customHeight="1" x14ac:dyDescent="0.2">
      <c r="A109" s="49"/>
      <c r="B109" s="101"/>
      <c r="C109" s="68"/>
      <c r="D109" s="68"/>
      <c r="E109" s="68"/>
      <c r="F109" s="68"/>
      <c r="G109" s="68"/>
      <c r="H109" s="68"/>
      <c r="I109" s="68"/>
      <c r="J109" s="49"/>
      <c r="K109" s="49"/>
      <c r="L109" s="149"/>
    </row>
    <row r="110" spans="1:12" ht="19.25" customHeight="1" x14ac:dyDescent="0.2">
      <c r="A110" s="49"/>
      <c r="B110" s="101"/>
      <c r="C110" s="68"/>
      <c r="D110" s="68"/>
      <c r="E110" s="68"/>
      <c r="F110" s="68"/>
      <c r="G110" s="68"/>
      <c r="H110" s="68"/>
      <c r="I110" s="68"/>
      <c r="J110" s="49"/>
      <c r="K110" s="49"/>
      <c r="L110" s="149"/>
    </row>
    <row r="111" spans="1:12" ht="12.75" customHeight="1" x14ac:dyDescent="0.15">
      <c r="A111" s="49"/>
      <c r="B111" s="111" t="s">
        <v>32</v>
      </c>
      <c r="C111" s="112" t="str">
        <f>D6</f>
        <v>Dolphin</v>
      </c>
      <c r="D111" s="113" t="str">
        <f>D8</f>
        <v>IRL 333</v>
      </c>
      <c r="E111" s="114"/>
      <c r="F111" s="113"/>
      <c r="G111" s="114"/>
      <c r="H111" s="115">
        <f>D22</f>
        <v>45658</v>
      </c>
      <c r="I111" s="114"/>
      <c r="J111" s="113"/>
      <c r="K111" s="114"/>
      <c r="L111" s="150" t="s">
        <v>100</v>
      </c>
    </row>
    <row r="112" spans="1:12" ht="6" customHeight="1" x14ac:dyDescent="0.15">
      <c r="A112" s="49"/>
      <c r="B112" s="117"/>
      <c r="C112" s="118"/>
      <c r="D112" s="119"/>
      <c r="E112" s="120"/>
      <c r="F112" s="119"/>
      <c r="G112" s="120"/>
      <c r="H112" s="120"/>
      <c r="I112" s="120"/>
      <c r="J112" s="119"/>
      <c r="K112" s="120"/>
      <c r="L112" s="121"/>
    </row>
    <row r="113" spans="1:12" ht="12" customHeight="1" x14ac:dyDescent="0.2">
      <c r="A113" s="49"/>
      <c r="B113" s="151" t="s">
        <v>18</v>
      </c>
      <c r="C113" s="152"/>
      <c r="D113" s="152"/>
      <c r="E113" s="152"/>
      <c r="F113" s="152"/>
      <c r="G113" s="152"/>
      <c r="H113" s="152"/>
      <c r="I113" s="152"/>
      <c r="J113" s="152"/>
      <c r="K113" s="152"/>
    </row>
    <row r="114" spans="1:12" ht="7" customHeight="1" x14ac:dyDescent="0.2">
      <c r="A114" s="49"/>
      <c r="B114" s="151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</row>
    <row r="115" spans="1:12" ht="15" x14ac:dyDescent="0.2">
      <c r="A115" s="49"/>
      <c r="C115" s="127" t="s">
        <v>94</v>
      </c>
      <c r="D115" s="130"/>
      <c r="E115" s="127"/>
      <c r="F115" s="127"/>
      <c r="G115" s="127"/>
      <c r="H115" s="11">
        <v>1.5049999999999999</v>
      </c>
      <c r="I115" s="127"/>
      <c r="J115" s="143"/>
      <c r="K115" s="68"/>
      <c r="L115" s="61"/>
    </row>
    <row r="116" spans="1:12" ht="15" x14ac:dyDescent="0.2">
      <c r="A116" s="49"/>
      <c r="C116" s="127" t="s">
        <v>95</v>
      </c>
      <c r="D116" s="127"/>
      <c r="E116" s="127"/>
      <c r="F116" s="127"/>
      <c r="G116" s="127"/>
      <c r="H116" s="11">
        <v>1.486</v>
      </c>
      <c r="I116" s="127"/>
      <c r="J116" s="143"/>
      <c r="K116" s="55"/>
      <c r="L116" s="49"/>
    </row>
    <row r="117" spans="1:12" ht="15" x14ac:dyDescent="0.2">
      <c r="A117" s="49"/>
      <c r="C117" s="127" t="s">
        <v>156</v>
      </c>
      <c r="D117" s="127"/>
      <c r="E117" s="127"/>
      <c r="F117" s="127"/>
      <c r="G117" s="127"/>
      <c r="H117" s="127"/>
      <c r="I117" s="127"/>
      <c r="J117" s="153">
        <f>H115+H116</f>
        <v>2.9909999999999997</v>
      </c>
      <c r="K117" s="55"/>
      <c r="L117" s="153">
        <f>L53</f>
        <v>9.9879999999999995</v>
      </c>
    </row>
    <row r="118" spans="1:12" ht="4" customHeight="1" x14ac:dyDescent="0.2">
      <c r="A118" s="49"/>
      <c r="C118" s="127"/>
      <c r="D118" s="127"/>
      <c r="E118" s="127"/>
      <c r="F118" s="127"/>
      <c r="G118" s="127"/>
      <c r="H118" s="127"/>
      <c r="I118" s="127"/>
      <c r="J118" s="154"/>
      <c r="K118" s="55"/>
      <c r="L118" s="49"/>
    </row>
    <row r="119" spans="1:12" ht="15" x14ac:dyDescent="0.2">
      <c r="A119" s="49"/>
      <c r="C119" s="155" t="s">
        <v>154</v>
      </c>
      <c r="D119" s="127"/>
      <c r="E119" s="127"/>
      <c r="F119" s="127"/>
      <c r="G119" s="127"/>
      <c r="I119" s="127"/>
      <c r="J119" s="11">
        <v>0</v>
      </c>
      <c r="K119" s="55"/>
    </row>
    <row r="120" spans="1:12" ht="15" x14ac:dyDescent="0.2">
      <c r="A120" s="49"/>
      <c r="C120" s="156" t="s">
        <v>134</v>
      </c>
      <c r="D120" s="127"/>
      <c r="E120" s="127"/>
      <c r="F120" s="127"/>
      <c r="G120" s="127"/>
      <c r="I120" s="127"/>
      <c r="J120" s="157"/>
      <c r="K120" s="55"/>
    </row>
    <row r="121" spans="1:12" ht="16" x14ac:dyDescent="0.2">
      <c r="A121" s="127"/>
      <c r="B121" s="158" t="s">
        <v>46</v>
      </c>
      <c r="C121" s="127"/>
      <c r="D121" s="127"/>
      <c r="E121" s="127"/>
      <c r="F121" s="127"/>
      <c r="G121" s="127"/>
      <c r="H121" s="144"/>
      <c r="I121" s="127"/>
      <c r="J121" s="143"/>
      <c r="K121" s="159"/>
      <c r="L121" s="160">
        <f>L117-J117+J119</f>
        <v>6.9969999999999999</v>
      </c>
    </row>
    <row r="122" spans="1:12" ht="16" x14ac:dyDescent="0.2">
      <c r="A122" s="49"/>
      <c r="C122" s="127" t="s">
        <v>163</v>
      </c>
      <c r="D122" s="161"/>
      <c r="E122" s="127"/>
      <c r="F122" s="127"/>
      <c r="G122" s="127"/>
      <c r="H122" s="127"/>
      <c r="I122" s="127"/>
      <c r="J122" s="153">
        <f>ROUNDDOWN(ROUNDDOWN((0.2*L121+0.15),3)^3,3)</f>
        <v>3.7160000000000002</v>
      </c>
      <c r="K122" s="68"/>
      <c r="L122" s="49"/>
    </row>
    <row r="123" spans="1:12" ht="16" x14ac:dyDescent="0.2">
      <c r="A123" s="49"/>
      <c r="B123" s="61"/>
      <c r="C123" s="127" t="s">
        <v>164</v>
      </c>
      <c r="D123" s="127"/>
      <c r="E123" s="127"/>
      <c r="F123" s="127"/>
      <c r="G123" s="127"/>
      <c r="H123" s="127"/>
      <c r="I123" s="127"/>
      <c r="J123" s="153">
        <f>ROUNDDOWN((J122*1.025*1000)/1000,3)</f>
        <v>3.8079999999999998</v>
      </c>
      <c r="K123" s="68"/>
      <c r="L123" s="61"/>
    </row>
    <row r="124" spans="1:12" ht="16" x14ac:dyDescent="0.2">
      <c r="A124" s="49"/>
      <c r="B124" s="158" t="s">
        <v>33</v>
      </c>
      <c r="C124" s="133"/>
      <c r="D124" s="162" t="s">
        <v>77</v>
      </c>
      <c r="E124" s="133"/>
      <c r="F124" s="133"/>
      <c r="G124" s="133"/>
      <c r="H124" s="133"/>
      <c r="I124" s="133"/>
      <c r="J124" s="133"/>
      <c r="K124" s="124"/>
      <c r="L124" s="10">
        <v>3.8079999999999998</v>
      </c>
    </row>
    <row r="125" spans="1:12" ht="15" x14ac:dyDescent="0.2">
      <c r="A125" s="49"/>
      <c r="B125" s="55"/>
      <c r="C125" s="127" t="s">
        <v>155</v>
      </c>
      <c r="D125" s="127"/>
      <c r="E125" s="127"/>
      <c r="F125" s="127"/>
      <c r="G125" s="127"/>
      <c r="H125" s="127"/>
      <c r="I125" s="127"/>
      <c r="J125" s="153">
        <f>ROUNDDOWN((ROUNDDOWN(ROUNDDOWN(L124/1.025,3)^(1/3),3)-0.15)/0.2,3)</f>
        <v>6.99</v>
      </c>
      <c r="K125" s="130"/>
      <c r="L125" s="130"/>
    </row>
    <row r="126" spans="1:12" ht="15" x14ac:dyDescent="0.2">
      <c r="A126" s="49"/>
      <c r="B126" s="55"/>
      <c r="C126" s="127" t="s">
        <v>19</v>
      </c>
      <c r="D126" s="127"/>
      <c r="E126" s="127"/>
      <c r="F126" s="127"/>
      <c r="G126" s="127"/>
      <c r="H126" s="127"/>
      <c r="I126" s="127"/>
      <c r="J126" s="129">
        <f>IF(L124-J123&gt;=0,0,L121-J125)</f>
        <v>0</v>
      </c>
      <c r="K126" s="130"/>
      <c r="L126" s="130"/>
    </row>
    <row r="127" spans="1:12" ht="16" x14ac:dyDescent="0.2">
      <c r="A127" s="49"/>
      <c r="C127" s="158" t="s">
        <v>47</v>
      </c>
      <c r="D127" s="127"/>
      <c r="E127" s="127"/>
      <c r="F127" s="127"/>
      <c r="G127" s="127"/>
      <c r="H127" s="127"/>
      <c r="I127" s="127"/>
      <c r="J127" s="130"/>
      <c r="K127" s="130"/>
      <c r="L127" s="126">
        <f>IF(L124-J123&gt;0,0,2*J126)</f>
        <v>0</v>
      </c>
    </row>
    <row r="128" spans="1:12" ht="15" x14ac:dyDescent="0.2">
      <c r="A128" s="49"/>
      <c r="B128" s="158" t="s">
        <v>142</v>
      </c>
      <c r="C128" s="68"/>
      <c r="D128" s="68"/>
      <c r="E128" s="68"/>
      <c r="F128" s="68"/>
      <c r="G128" s="68"/>
      <c r="H128" s="68"/>
      <c r="I128" s="68"/>
      <c r="J128" s="129">
        <v>1.83</v>
      </c>
      <c r="K128" s="55"/>
      <c r="L128" s="55"/>
    </row>
    <row r="129" spans="1:13" ht="15" x14ac:dyDescent="0.2">
      <c r="A129" s="49"/>
      <c r="B129" s="55"/>
      <c r="C129" s="130" t="s">
        <v>51</v>
      </c>
      <c r="D129" s="130"/>
      <c r="E129" s="130"/>
      <c r="F129" s="130"/>
      <c r="G129" s="130"/>
      <c r="H129" s="130"/>
      <c r="I129" s="127"/>
      <c r="J129" s="11">
        <v>1.83</v>
      </c>
      <c r="K129" s="143"/>
      <c r="L129" s="143"/>
    </row>
    <row r="130" spans="1:13" ht="15" x14ac:dyDescent="0.2">
      <c r="A130" s="49"/>
      <c r="B130" s="61"/>
      <c r="C130" s="130" t="s">
        <v>143</v>
      </c>
      <c r="D130" s="130"/>
      <c r="E130" s="130"/>
      <c r="F130" s="127"/>
      <c r="G130" s="127"/>
      <c r="H130" s="127"/>
      <c r="I130" s="130"/>
      <c r="J130" s="129">
        <f>IF(J129-J128&gt;0,0,J128-J129)</f>
        <v>0</v>
      </c>
      <c r="K130" s="130"/>
      <c r="L130" s="130"/>
    </row>
    <row r="131" spans="1:13" ht="16" x14ac:dyDescent="0.2">
      <c r="A131" s="49"/>
      <c r="B131" s="55"/>
      <c r="C131" s="158" t="s">
        <v>48</v>
      </c>
      <c r="D131" s="127"/>
      <c r="E131" s="127"/>
      <c r="F131" s="127"/>
      <c r="G131" s="127"/>
      <c r="H131" s="127"/>
      <c r="I131" s="127"/>
      <c r="J131" s="130"/>
      <c r="K131" s="130"/>
      <c r="L131" s="126">
        <f>ROUNDDOWN(IF(J10&gt;1937,J130*4,0),3)</f>
        <v>0</v>
      </c>
    </row>
    <row r="132" spans="1:13" ht="15" x14ac:dyDescent="0.2">
      <c r="A132" s="49"/>
      <c r="B132" s="158" t="s">
        <v>79</v>
      </c>
      <c r="C132" s="68"/>
      <c r="D132" s="68"/>
      <c r="E132" s="68"/>
      <c r="F132" s="68"/>
      <c r="G132" s="68"/>
      <c r="H132" s="68"/>
      <c r="I132" s="68"/>
      <c r="J132" s="153">
        <f>ROUNDDOWN((J133*0.02),3)*2</f>
        <v>7.3999999999999996E-2</v>
      </c>
      <c r="K132" s="55"/>
      <c r="L132" s="61"/>
    </row>
    <row r="133" spans="1:13" ht="15" x14ac:dyDescent="0.2">
      <c r="A133" s="49"/>
      <c r="B133" s="68"/>
      <c r="C133" s="127" t="s">
        <v>22</v>
      </c>
      <c r="D133" s="127"/>
      <c r="E133" s="127"/>
      <c r="F133" s="127"/>
      <c r="G133" s="127"/>
      <c r="H133" s="127"/>
      <c r="I133" s="127"/>
      <c r="J133" s="11">
        <v>1.887</v>
      </c>
      <c r="K133" s="130"/>
      <c r="L133" s="130"/>
    </row>
    <row r="134" spans="1:13" ht="15" x14ac:dyDescent="0.2">
      <c r="A134" s="49"/>
      <c r="B134" s="68"/>
      <c r="C134" s="127" t="s">
        <v>23</v>
      </c>
      <c r="D134" s="127"/>
      <c r="E134" s="127"/>
      <c r="F134" s="127"/>
      <c r="G134" s="127"/>
      <c r="H134" s="127"/>
      <c r="I134" s="127"/>
      <c r="J134" s="11">
        <v>1.835</v>
      </c>
      <c r="K134" s="130"/>
      <c r="L134" s="130"/>
    </row>
    <row r="135" spans="1:13" ht="15" x14ac:dyDescent="0.2">
      <c r="A135" s="49"/>
      <c r="B135" s="68"/>
      <c r="C135" s="127" t="s">
        <v>144</v>
      </c>
      <c r="D135" s="127"/>
      <c r="E135" s="127"/>
      <c r="F135" s="127"/>
      <c r="G135" s="127"/>
      <c r="H135" s="127"/>
      <c r="I135" s="127"/>
      <c r="J135" s="129">
        <f>IF(J133-J134&gt;J132,J133-J134,0)</f>
        <v>0</v>
      </c>
      <c r="K135" s="130"/>
      <c r="L135" s="130"/>
    </row>
    <row r="136" spans="1:13" ht="16" x14ac:dyDescent="0.2">
      <c r="A136" s="49"/>
      <c r="B136" s="68"/>
      <c r="C136" s="158" t="s">
        <v>49</v>
      </c>
      <c r="D136" s="127"/>
      <c r="E136" s="127"/>
      <c r="F136" s="127"/>
      <c r="G136" s="127"/>
      <c r="H136" s="127"/>
      <c r="I136" s="127"/>
      <c r="J136" s="130"/>
      <c r="K136" s="130"/>
      <c r="L136" s="126">
        <f>IF(J135&lt;J132,0,3*(J135-J132))</f>
        <v>0</v>
      </c>
    </row>
    <row r="137" spans="1:13" ht="15" x14ac:dyDescent="0.2">
      <c r="A137" s="49"/>
      <c r="B137" s="144" t="s">
        <v>80</v>
      </c>
      <c r="C137" s="68"/>
      <c r="D137" s="68"/>
      <c r="E137" s="68"/>
      <c r="F137" s="68"/>
      <c r="G137" s="68"/>
      <c r="H137" s="68"/>
      <c r="I137" s="68"/>
      <c r="J137" s="11">
        <v>1.6020000000000001</v>
      </c>
      <c r="K137" s="55"/>
      <c r="L137" s="55"/>
    </row>
    <row r="138" spans="1:13" ht="15" x14ac:dyDescent="0.2">
      <c r="A138" s="49"/>
      <c r="B138" s="55"/>
      <c r="C138" s="127" t="s">
        <v>157</v>
      </c>
      <c r="D138" s="127"/>
      <c r="E138" s="127"/>
      <c r="F138" s="127"/>
      <c r="G138" s="127"/>
      <c r="H138" s="127"/>
      <c r="I138" s="127"/>
      <c r="J138" s="153">
        <f>ROUNDDOWN((0.16*L121),3)+0.5</f>
        <v>1.619</v>
      </c>
      <c r="K138" s="130"/>
      <c r="L138" s="130"/>
    </row>
    <row r="139" spans="1:13" ht="15" x14ac:dyDescent="0.2">
      <c r="A139" s="49"/>
      <c r="B139" s="55"/>
      <c r="C139" s="127" t="s">
        <v>144</v>
      </c>
      <c r="D139" s="127"/>
      <c r="E139" s="127"/>
      <c r="F139" s="127"/>
      <c r="G139" s="127"/>
      <c r="H139" s="127"/>
      <c r="I139" s="127"/>
      <c r="J139" s="129">
        <f>IF(J137-J138&gt;0,J137-J138,0)</f>
        <v>0</v>
      </c>
      <c r="K139" s="130"/>
      <c r="L139" s="130"/>
    </row>
    <row r="140" spans="1:13" ht="16" x14ac:dyDescent="0.2">
      <c r="A140" s="49"/>
      <c r="B140" s="55"/>
      <c r="C140" s="158" t="s">
        <v>50</v>
      </c>
      <c r="D140" s="127"/>
      <c r="E140" s="127"/>
      <c r="F140" s="127"/>
      <c r="G140" s="127"/>
      <c r="H140" s="127"/>
      <c r="I140" s="127"/>
      <c r="J140" s="127"/>
      <c r="K140" s="127"/>
      <c r="L140" s="126">
        <f>J139*3</f>
        <v>0</v>
      </c>
    </row>
    <row r="141" spans="1:13" ht="8.5" customHeight="1" x14ac:dyDescent="0.2">
      <c r="A141" s="49"/>
      <c r="B141" s="55"/>
      <c r="C141" s="158"/>
      <c r="D141" s="127"/>
      <c r="E141" s="127"/>
      <c r="F141" s="127"/>
      <c r="G141" s="127"/>
      <c r="H141" s="127"/>
      <c r="I141" s="127"/>
      <c r="J141" s="127"/>
      <c r="K141" s="127"/>
      <c r="L141" s="132"/>
    </row>
    <row r="142" spans="1:13" ht="16" x14ac:dyDescent="0.2">
      <c r="A142" s="49"/>
      <c r="B142" s="163" t="s">
        <v>24</v>
      </c>
      <c r="C142" s="49"/>
      <c r="D142" s="164" t="s">
        <v>151</v>
      </c>
      <c r="E142" s="49"/>
      <c r="F142" s="49"/>
      <c r="G142" s="49"/>
      <c r="H142" s="49"/>
      <c r="I142" s="49"/>
      <c r="J142" s="49"/>
      <c r="K142" s="49"/>
      <c r="L142" s="164" t="s">
        <v>52</v>
      </c>
      <c r="M142" s="68"/>
    </row>
    <row r="143" spans="1:13" ht="16" x14ac:dyDescent="0.2">
      <c r="A143" s="49"/>
      <c r="B143" s="165" t="s">
        <v>140</v>
      </c>
      <c r="C143" s="127"/>
      <c r="D143" s="166">
        <f>D145+H145</f>
        <v>13</v>
      </c>
      <c r="E143" s="49"/>
      <c r="F143" s="167" t="s">
        <v>27</v>
      </c>
      <c r="G143" s="168"/>
      <c r="H143" s="11">
        <v>3.47</v>
      </c>
      <c r="I143" s="49"/>
      <c r="J143" s="167" t="s">
        <v>44</v>
      </c>
      <c r="K143" s="55"/>
      <c r="L143" s="11">
        <v>9.75</v>
      </c>
      <c r="M143" s="68"/>
    </row>
    <row r="144" spans="1:13" ht="3" customHeight="1" x14ac:dyDescent="0.2">
      <c r="A144" s="49"/>
      <c r="B144" s="127"/>
      <c r="C144" s="127"/>
      <c r="D144" s="127"/>
      <c r="E144" s="68"/>
      <c r="F144" s="168"/>
      <c r="G144" s="168"/>
      <c r="H144" s="169"/>
      <c r="I144" s="49"/>
      <c r="J144" s="168"/>
      <c r="K144" s="55"/>
      <c r="L144" s="130"/>
      <c r="M144" s="68"/>
    </row>
    <row r="145" spans="1:13" ht="16" x14ac:dyDescent="0.2">
      <c r="A145" s="49"/>
      <c r="B145" s="165" t="s">
        <v>168</v>
      </c>
      <c r="D145" s="13">
        <v>0.5</v>
      </c>
      <c r="E145" s="49"/>
      <c r="F145" s="167" t="s">
        <v>34</v>
      </c>
      <c r="G145" s="168"/>
      <c r="H145" s="11">
        <v>12.5</v>
      </c>
      <c r="I145" s="55"/>
      <c r="J145" s="167" t="s">
        <v>35</v>
      </c>
      <c r="K145" s="55"/>
      <c r="L145" s="11">
        <v>4.734</v>
      </c>
      <c r="M145" s="68"/>
    </row>
    <row r="146" spans="1:13" ht="3" customHeight="1" x14ac:dyDescent="0.2">
      <c r="B146" s="127"/>
      <c r="C146" s="127"/>
      <c r="D146" s="127"/>
      <c r="E146" s="49"/>
      <c r="F146" s="49"/>
      <c r="G146" s="49"/>
      <c r="H146" s="49"/>
      <c r="I146" s="49"/>
      <c r="J146" s="49"/>
      <c r="K146" s="49"/>
      <c r="L146" s="127"/>
      <c r="M146" s="68"/>
    </row>
    <row r="147" spans="1:13" ht="15" x14ac:dyDescent="0.2">
      <c r="A147" s="49"/>
      <c r="B147" s="165" t="s">
        <v>169</v>
      </c>
      <c r="D147" s="153">
        <f>ROUNDDOWN((MAX(H143,H149)*L143)/2,3)</f>
        <v>16.916</v>
      </c>
      <c r="E147" s="49"/>
      <c r="F147" s="49"/>
      <c r="G147" s="49"/>
      <c r="H147" s="127" t="s">
        <v>166</v>
      </c>
      <c r="I147" s="49"/>
      <c r="J147" s="49"/>
      <c r="K147" s="49"/>
      <c r="L147" s="170">
        <f>ROUNDDOWN((H145*L145)/2,3)</f>
        <v>29.587</v>
      </c>
      <c r="M147" s="68"/>
    </row>
    <row r="148" spans="1:13" ht="15" x14ac:dyDescent="0.2">
      <c r="A148" s="49"/>
      <c r="B148" s="165" t="s">
        <v>116</v>
      </c>
      <c r="D148" s="170">
        <f>ROUNDDOWN(D147*0.85,3)</f>
        <v>14.378</v>
      </c>
      <c r="E148" s="68"/>
      <c r="F148" s="49"/>
      <c r="G148" s="49"/>
      <c r="H148" s="165" t="s">
        <v>117</v>
      </c>
      <c r="I148" s="49"/>
      <c r="J148" s="49"/>
      <c r="K148" s="49"/>
      <c r="L148" s="170">
        <f>L147+D148</f>
        <v>43.965000000000003</v>
      </c>
      <c r="M148" s="68"/>
    </row>
    <row r="149" spans="1:13" ht="15" customHeight="1" x14ac:dyDescent="0.2">
      <c r="A149" s="49"/>
      <c r="B149" s="68"/>
      <c r="C149" s="49"/>
      <c r="F149" s="171" t="s">
        <v>141</v>
      </c>
      <c r="H149" s="14">
        <v>3.468</v>
      </c>
      <c r="I149" s="120"/>
      <c r="J149" s="167" t="s">
        <v>26</v>
      </c>
      <c r="K149" s="55"/>
      <c r="L149" s="170">
        <f>ROUNDDOWN((SQRT(L148)),3)</f>
        <v>6.63</v>
      </c>
      <c r="M149" s="68"/>
    </row>
    <row r="150" spans="1:13" ht="8.5" customHeight="1" x14ac:dyDescent="0.2">
      <c r="A150" s="49"/>
      <c r="B150" s="49"/>
      <c r="D150" s="171"/>
      <c r="F150" s="172"/>
      <c r="G150" s="49"/>
      <c r="H150" s="171"/>
      <c r="I150" s="49"/>
      <c r="J150" s="173"/>
      <c r="K150" s="49"/>
      <c r="L150" s="49"/>
      <c r="M150" s="68"/>
    </row>
    <row r="151" spans="1:13" ht="15" x14ac:dyDescent="0.2">
      <c r="A151" s="49"/>
      <c r="B151" s="158" t="s">
        <v>36</v>
      </c>
      <c r="C151" s="49"/>
      <c r="D151" s="49"/>
      <c r="E151" s="49"/>
      <c r="F151" s="49"/>
      <c r="G151" s="68"/>
      <c r="H151" s="68"/>
      <c r="I151" s="68"/>
      <c r="J151" s="68"/>
      <c r="K151" s="55"/>
      <c r="L151" s="55"/>
      <c r="M151" s="68"/>
    </row>
    <row r="152" spans="1:13" ht="15" x14ac:dyDescent="0.2">
      <c r="A152" s="49"/>
      <c r="B152" s="174" t="s">
        <v>160</v>
      </c>
      <c r="C152" s="175"/>
      <c r="D152" s="49"/>
      <c r="E152" s="68"/>
      <c r="F152" s="176">
        <f>ROUNDDOWN(L145*0.67,3)</f>
        <v>3.1709999999999998</v>
      </c>
      <c r="G152" s="68"/>
      <c r="H152" s="177" t="s">
        <v>53</v>
      </c>
      <c r="I152" s="68"/>
      <c r="J152" s="49"/>
      <c r="K152" s="49"/>
      <c r="L152" s="176">
        <f>ROUNDDOWN(L145*0.39,3)</f>
        <v>1.8460000000000001</v>
      </c>
      <c r="M152" s="68"/>
    </row>
    <row r="153" spans="1:13" ht="15" x14ac:dyDescent="0.2">
      <c r="A153" s="49"/>
      <c r="B153" s="174" t="s">
        <v>159</v>
      </c>
      <c r="C153" s="49"/>
      <c r="D153" s="49"/>
      <c r="E153" s="49"/>
      <c r="F153" s="176">
        <f>H143+3</f>
        <v>6.4700000000000006</v>
      </c>
      <c r="G153" s="49"/>
      <c r="H153" s="49"/>
      <c r="I153" s="49"/>
      <c r="J153" s="49"/>
      <c r="K153" s="49"/>
      <c r="L153" s="127"/>
      <c r="M153" s="68"/>
    </row>
    <row r="154" spans="1:13" ht="15" x14ac:dyDescent="0.2">
      <c r="A154" s="49"/>
      <c r="B154" s="174" t="s">
        <v>158</v>
      </c>
      <c r="C154" s="68"/>
      <c r="D154" s="49"/>
      <c r="E154" s="49"/>
      <c r="F154" s="176">
        <f>ROUNDDOWN(0.8*(H143^2+L143^2)^0.5,3)+2.5</f>
        <v>10.779</v>
      </c>
      <c r="G154" s="49"/>
      <c r="H154" s="178" t="s">
        <v>161</v>
      </c>
      <c r="I154" s="49"/>
      <c r="J154" s="49"/>
      <c r="K154" s="49"/>
      <c r="L154" s="176">
        <f>ROUNDDOWN(H143*2.5,3)</f>
        <v>8.6750000000000007</v>
      </c>
      <c r="M154" s="68"/>
    </row>
    <row r="155" spans="1:13" ht="8.5" customHeight="1" x14ac:dyDescent="0.2">
      <c r="A155" s="49"/>
      <c r="B155" s="174"/>
      <c r="C155" s="68"/>
      <c r="D155" s="49"/>
      <c r="E155" s="49"/>
      <c r="F155" s="144"/>
      <c r="G155" s="49"/>
      <c r="H155" s="152"/>
      <c r="I155" s="49"/>
      <c r="J155" s="49"/>
      <c r="K155" s="49"/>
      <c r="L155" s="144"/>
      <c r="M155" s="68"/>
    </row>
    <row r="156" spans="1:13" ht="16" x14ac:dyDescent="0.2">
      <c r="A156" s="49"/>
      <c r="B156" s="163" t="s">
        <v>37</v>
      </c>
      <c r="C156" s="68"/>
      <c r="D156" s="68"/>
      <c r="E156" s="68"/>
      <c r="F156" s="68"/>
      <c r="G156" s="68"/>
      <c r="H156" s="68"/>
      <c r="I156" s="68"/>
      <c r="J156" s="61"/>
      <c r="K156" s="49"/>
      <c r="L156" s="179"/>
      <c r="M156" s="68"/>
    </row>
    <row r="157" spans="1:13" ht="15" x14ac:dyDescent="0.2">
      <c r="A157" s="49"/>
      <c r="B157" s="68" t="s">
        <v>118</v>
      </c>
      <c r="C157" s="49"/>
      <c r="D157" s="11">
        <v>5.05</v>
      </c>
      <c r="E157" s="49"/>
      <c r="F157"/>
      <c r="G157" s="49"/>
      <c r="H157" s="171" t="s">
        <v>119</v>
      </c>
      <c r="I157" s="49"/>
      <c r="J157" s="15">
        <v>65.099999999999994</v>
      </c>
      <c r="L157" s="180" t="s">
        <v>39</v>
      </c>
      <c r="M157" s="68"/>
    </row>
    <row r="158" spans="1:13" ht="22" customHeight="1" x14ac:dyDescent="0.2">
      <c r="A158" s="49"/>
      <c r="B158" s="52"/>
      <c r="C158" s="181" t="s">
        <v>81</v>
      </c>
      <c r="D158" s="182" t="s">
        <v>68</v>
      </c>
      <c r="E158" s="183"/>
      <c r="F158" s="182" t="s">
        <v>69</v>
      </c>
      <c r="G158" s="183"/>
      <c r="H158" s="182" t="s">
        <v>162</v>
      </c>
      <c r="I158" s="183"/>
      <c r="J158" s="182" t="s">
        <v>70</v>
      </c>
      <c r="K158" s="49"/>
      <c r="L158" s="43" t="s">
        <v>40</v>
      </c>
      <c r="M158" s="68"/>
    </row>
    <row r="159" spans="1:13" ht="14" x14ac:dyDescent="0.2">
      <c r="A159" s="49"/>
      <c r="B159" s="68" t="s">
        <v>85</v>
      </c>
      <c r="C159" s="49"/>
      <c r="D159" s="16" t="s">
        <v>149</v>
      </c>
      <c r="E159" s="184"/>
      <c r="F159" s="16" t="s">
        <v>149</v>
      </c>
      <c r="G159" s="184"/>
      <c r="H159" s="16" t="s">
        <v>149</v>
      </c>
      <c r="I159" s="184"/>
      <c r="J159" s="16" t="s">
        <v>150</v>
      </c>
      <c r="K159" s="68"/>
      <c r="L159"/>
      <c r="M159" s="68"/>
    </row>
    <row r="160" spans="1:13" ht="16" x14ac:dyDescent="0.2">
      <c r="A160" s="49"/>
      <c r="B160" s="68" t="s">
        <v>86</v>
      </c>
      <c r="C160" s="49"/>
      <c r="D160" s="185">
        <f>IF(D159="","",1.05*((PI()*LEFT(D159,3)*RIGHT(D159,3)/400)))</f>
        <v>166.99528449238244</v>
      </c>
      <c r="E160" s="68"/>
      <c r="F160" s="185">
        <f>IF(F159="","",1.05*((PI()*LEFT(F159,3)*RIGHT(F159,3)/400)))</f>
        <v>166.99528449238244</v>
      </c>
      <c r="G160" s="68"/>
      <c r="H160" s="185">
        <f>IF(H159="","",1.05*((PI()*LEFT(H159,3)*RIGHT(H159,3)/400)))</f>
        <v>166.99528449238244</v>
      </c>
      <c r="I160" s="68"/>
      <c r="J160" s="185">
        <f>IF(J159="","",1.05*((PI()*LEFT(J159,3)*RIGHT(J159,3)/400)))</f>
        <v>62.468606421224543</v>
      </c>
      <c r="K160" s="68"/>
      <c r="L160" s="180" t="s">
        <v>54</v>
      </c>
      <c r="M160" s="68"/>
    </row>
    <row r="161" spans="1:13" ht="14" customHeight="1" x14ac:dyDescent="0.2">
      <c r="A161" s="49"/>
      <c r="B161" s="68" t="s">
        <v>103</v>
      </c>
      <c r="C161" s="49"/>
      <c r="D161" s="186">
        <f>RIGHT(D159,3)/LEFT(D159,3)</f>
        <v>1.296</v>
      </c>
      <c r="E161" s="68"/>
      <c r="F161" s="186">
        <f>RIGHT(F159,3)/LEFT(F159,3)</f>
        <v>1.296</v>
      </c>
      <c r="G161" s="68"/>
      <c r="H161" s="186">
        <f>RIGHT(H159,3)/LEFT(H159,3)</f>
        <v>1.296</v>
      </c>
      <c r="I161" s="68"/>
      <c r="J161" s="186">
        <f>RIGHT(J159,3)/LEFT(J159,3)</f>
        <v>1.3466666666666667</v>
      </c>
      <c r="K161" s="68"/>
      <c r="L161" s="44" t="s">
        <v>55</v>
      </c>
      <c r="M161" s="68"/>
    </row>
    <row r="162" spans="1:13" ht="8.5" customHeight="1" x14ac:dyDescent="0.2">
      <c r="A162" s="49"/>
      <c r="B162" s="68"/>
      <c r="C162" s="49"/>
      <c r="D162" s="187"/>
      <c r="E162" s="68"/>
      <c r="F162" s="187"/>
      <c r="G162" s="68"/>
      <c r="H162" s="187"/>
      <c r="I162" s="68"/>
      <c r="J162" s="187"/>
      <c r="K162" s="68"/>
      <c r="L162" s="188"/>
      <c r="M162" s="68"/>
    </row>
    <row r="163" spans="1:13" ht="16" x14ac:dyDescent="0.2">
      <c r="A163" s="49"/>
      <c r="B163" s="163" t="s">
        <v>38</v>
      </c>
      <c r="C163" s="68"/>
      <c r="D163" s="189" t="s">
        <v>41</v>
      </c>
      <c r="E163" s="49"/>
      <c r="F163" s="189" t="s">
        <v>42</v>
      </c>
      <c r="G163" s="49"/>
      <c r="H163" s="189" t="s">
        <v>43</v>
      </c>
      <c r="I163" s="49"/>
      <c r="J163" s="190" t="s">
        <v>84</v>
      </c>
      <c r="K163" s="191"/>
      <c r="L163" s="190" t="s">
        <v>67</v>
      </c>
      <c r="M163" s="68"/>
    </row>
    <row r="164" spans="1:13" ht="14" x14ac:dyDescent="0.2">
      <c r="A164" s="49"/>
      <c r="B164" s="49" t="s">
        <v>127</v>
      </c>
      <c r="C164" s="171"/>
      <c r="D164" s="18">
        <v>1.6850000000000001</v>
      </c>
      <c r="E164" s="49"/>
      <c r="F164" s="18">
        <v>0.81</v>
      </c>
      <c r="G164" s="49"/>
      <c r="H164" s="18">
        <v>0.72499999999999998</v>
      </c>
      <c r="I164" s="49"/>
      <c r="J164" s="192">
        <f>ROUNDDOWN(((F164+H164)/2)*D164,3)</f>
        <v>1.2929999999999999</v>
      </c>
      <c r="K164" s="49"/>
      <c r="L164" s="17" t="s">
        <v>120</v>
      </c>
      <c r="M164" s="68"/>
    </row>
    <row r="165" spans="1:13" ht="14" x14ac:dyDescent="0.2">
      <c r="A165" s="49"/>
      <c r="B165" s="68"/>
      <c r="C165" s="193" t="s">
        <v>126</v>
      </c>
      <c r="D165" s="18">
        <v>1.05</v>
      </c>
      <c r="E165" s="49"/>
      <c r="F165" s="18">
        <v>0.77</v>
      </c>
      <c r="G165" s="49"/>
      <c r="H165" s="18">
        <v>0.75</v>
      </c>
      <c r="I165" s="49"/>
      <c r="J165" s="192">
        <f>ROUNDDOWN(((F165+H165)/2)*D165,3)</f>
        <v>0.79800000000000004</v>
      </c>
      <c r="K165" s="49"/>
      <c r="L165" s="190" t="s">
        <v>82</v>
      </c>
      <c r="M165" s="68"/>
    </row>
    <row r="166" spans="1:13" ht="14" customHeight="1" x14ac:dyDescent="0.2">
      <c r="A166" s="49"/>
      <c r="C166" s="177" t="s">
        <v>165</v>
      </c>
      <c r="D166" s="18">
        <v>0.51</v>
      </c>
      <c r="E166" s="49"/>
      <c r="F166" s="18">
        <v>1.0900000000000001</v>
      </c>
      <c r="G166" s="49"/>
      <c r="H166" s="18">
        <v>0</v>
      </c>
      <c r="I166" s="49"/>
      <c r="J166" s="192">
        <f>ROUNDDOWN(((F166+H166)/2)*D166,3)</f>
        <v>0.27700000000000002</v>
      </c>
      <c r="K166" s="49"/>
      <c r="L166" s="194">
        <f>J164+J165+J166</f>
        <v>2.3680000000000003</v>
      </c>
      <c r="M166" s="68"/>
    </row>
    <row r="167" spans="1:13" ht="14" x14ac:dyDescent="0.2">
      <c r="A167" s="49"/>
      <c r="B167" s="49" t="s">
        <v>83</v>
      </c>
      <c r="C167" s="68"/>
      <c r="D167" s="18">
        <v>0.5</v>
      </c>
      <c r="E167" s="49"/>
      <c r="F167" s="18">
        <v>0.5</v>
      </c>
      <c r="G167" s="49"/>
      <c r="H167" s="18">
        <v>0.5</v>
      </c>
      <c r="I167" s="49"/>
      <c r="J167" s="194">
        <f>ROUNDDOWN(((F167+H167)/2)*D167,3)</f>
        <v>0.25</v>
      </c>
      <c r="K167" s="49"/>
      <c r="L167" s="190" t="s">
        <v>67</v>
      </c>
      <c r="M167" s="68"/>
    </row>
    <row r="168" spans="1:13" ht="14" x14ac:dyDescent="0.2">
      <c r="A168" s="49"/>
      <c r="B168" s="49"/>
      <c r="C168" s="68"/>
      <c r="D168" s="195"/>
      <c r="E168" s="49"/>
      <c r="F168" s="195"/>
      <c r="G168" s="49"/>
      <c r="H168" s="195"/>
      <c r="I168" s="49"/>
      <c r="J168" s="195"/>
      <c r="K168" s="49"/>
      <c r="L168" s="17" t="s">
        <v>121</v>
      </c>
      <c r="M168" s="68"/>
    </row>
    <row r="169" spans="1:13" ht="9" customHeight="1" x14ac:dyDescent="0.2">
      <c r="A169" s="49"/>
      <c r="B169" s="49"/>
      <c r="C169" s="68"/>
      <c r="D169" s="195"/>
      <c r="E169" s="49"/>
      <c r="F169" s="195"/>
      <c r="G169" s="49"/>
      <c r="H169" s="195"/>
      <c r="I169" s="49"/>
      <c r="J169" s="195"/>
      <c r="K169" s="49"/>
      <c r="L169" s="196"/>
      <c r="M169" s="68"/>
    </row>
    <row r="170" spans="1:13" ht="9" customHeight="1" x14ac:dyDescent="0.2">
      <c r="A170" s="49"/>
      <c r="B170" s="49"/>
      <c r="C170" s="68"/>
      <c r="D170" s="195"/>
      <c r="E170" s="49"/>
      <c r="F170" s="195"/>
      <c r="G170" s="49"/>
      <c r="H170" s="195"/>
      <c r="I170" s="49"/>
      <c r="J170" s="195"/>
      <c r="K170" s="49"/>
      <c r="L170" s="196"/>
      <c r="M170" s="68"/>
    </row>
    <row r="171" spans="1:13" ht="9" customHeight="1" x14ac:dyDescent="0.2">
      <c r="A171" s="49"/>
      <c r="B171" s="49"/>
      <c r="C171" s="68"/>
      <c r="D171" s="195"/>
      <c r="E171" s="49"/>
      <c r="F171" s="195"/>
      <c r="G171" s="49"/>
      <c r="H171" s="195"/>
      <c r="I171" s="49"/>
      <c r="J171" s="195"/>
      <c r="K171" s="49"/>
      <c r="L171" s="196"/>
      <c r="M171" s="68"/>
    </row>
    <row r="172" spans="1:13" ht="9" customHeight="1" x14ac:dyDescent="0.2">
      <c r="A172" s="49"/>
      <c r="B172" s="49"/>
      <c r="C172" s="68"/>
      <c r="D172" s="195"/>
      <c r="E172" s="49"/>
      <c r="F172" s="195"/>
      <c r="G172" s="49"/>
      <c r="H172" s="195"/>
      <c r="I172" s="49"/>
      <c r="J172" s="195"/>
      <c r="K172" s="49"/>
      <c r="L172" s="196"/>
      <c r="M172" s="68"/>
    </row>
    <row r="173" spans="1:13" ht="9" customHeight="1" x14ac:dyDescent="0.2">
      <c r="A173" s="49"/>
      <c r="B173" s="49"/>
      <c r="C173" s="68"/>
      <c r="D173" s="195"/>
      <c r="E173" s="49"/>
      <c r="F173" s="195"/>
      <c r="G173" s="49"/>
      <c r="H173" s="195"/>
      <c r="I173" s="49"/>
      <c r="J173" s="195"/>
      <c r="K173" s="49"/>
      <c r="L173" s="196"/>
      <c r="M173" s="68"/>
    </row>
    <row r="174" spans="1:13" ht="9" customHeight="1" x14ac:dyDescent="0.2">
      <c r="A174" s="49"/>
      <c r="B174" s="49"/>
      <c r="C174" s="68"/>
      <c r="D174" s="195"/>
      <c r="E174" s="49"/>
      <c r="F174" s="195"/>
      <c r="G174" s="49"/>
      <c r="H174" s="195"/>
      <c r="I174" s="49"/>
      <c r="J174" s="195"/>
      <c r="K174" s="49"/>
      <c r="L174" s="196"/>
      <c r="M174" s="68"/>
    </row>
    <row r="175" spans="1:13" ht="9" customHeight="1" x14ac:dyDescent="0.2">
      <c r="A175" s="49"/>
      <c r="B175" s="49"/>
      <c r="C175" s="68"/>
      <c r="D175" s="195"/>
      <c r="E175" s="49"/>
      <c r="F175" s="195"/>
      <c r="G175" s="49"/>
      <c r="H175" s="195"/>
      <c r="I175" s="49"/>
      <c r="J175" s="195"/>
      <c r="K175" s="49"/>
      <c r="L175" s="196"/>
      <c r="M175" s="68"/>
    </row>
    <row r="176" spans="1:13" ht="9" customHeight="1" x14ac:dyDescent="0.2">
      <c r="A176" s="49"/>
      <c r="B176" s="49"/>
      <c r="C176" s="68"/>
      <c r="D176" s="195"/>
      <c r="E176" s="49"/>
      <c r="F176" s="195"/>
      <c r="G176" s="49"/>
      <c r="H176" s="195"/>
      <c r="I176" s="49"/>
      <c r="J176" s="195"/>
      <c r="K176" s="49"/>
      <c r="L176" s="196"/>
      <c r="M176" s="68"/>
    </row>
    <row r="177" spans="1:13" ht="9" customHeight="1" x14ac:dyDescent="0.2">
      <c r="A177" s="49"/>
      <c r="B177" s="49"/>
      <c r="C177" s="68"/>
      <c r="D177" s="195"/>
      <c r="E177" s="49"/>
      <c r="F177" s="195"/>
      <c r="G177" s="49"/>
      <c r="H177" s="195"/>
      <c r="I177" s="49"/>
      <c r="J177" s="195"/>
      <c r="K177" s="49"/>
      <c r="L177" s="196"/>
      <c r="M177" s="68"/>
    </row>
    <row r="178" spans="1:13" ht="10.75" customHeight="1" x14ac:dyDescent="0.25">
      <c r="A178" s="49"/>
      <c r="B178" s="109"/>
      <c r="C178" s="50"/>
      <c r="D178" s="100"/>
      <c r="E178" s="50"/>
      <c r="F178" s="50"/>
      <c r="G178" s="50"/>
      <c r="H178" s="101"/>
      <c r="I178" s="50"/>
      <c r="J178" s="61"/>
      <c r="K178" s="55"/>
      <c r="L178" s="55"/>
      <c r="M178" s="68"/>
    </row>
    <row r="179" spans="1:13" ht="10.75" customHeight="1" x14ac:dyDescent="0.25">
      <c r="A179" s="49"/>
      <c r="B179" s="109"/>
      <c r="C179" s="50"/>
      <c r="D179" s="100"/>
      <c r="E179" s="50"/>
      <c r="F179" s="50"/>
      <c r="G179" s="50"/>
      <c r="H179" s="101"/>
      <c r="I179" s="50"/>
      <c r="J179" s="61"/>
      <c r="K179" s="55"/>
      <c r="L179" s="55"/>
      <c r="M179" s="68"/>
    </row>
    <row r="181" spans="1:13" ht="12.75" customHeight="1" x14ac:dyDescent="0.2">
      <c r="A181" s="49"/>
      <c r="B181" s="111" t="s">
        <v>32</v>
      </c>
      <c r="C181" s="112" t="str">
        <f>D6</f>
        <v>Dolphin</v>
      </c>
      <c r="D181" s="113" t="str">
        <f>D8</f>
        <v>IRL 333</v>
      </c>
      <c r="E181" s="114"/>
      <c r="F181" s="113"/>
      <c r="G181" s="114"/>
      <c r="H181" s="115">
        <f>D22</f>
        <v>45658</v>
      </c>
      <c r="I181" s="114"/>
      <c r="J181" s="113"/>
      <c r="K181" s="114"/>
      <c r="L181" s="150" t="s">
        <v>101</v>
      </c>
      <c r="M181" s="68"/>
    </row>
    <row r="182" spans="1:13" ht="10.75" customHeight="1" x14ac:dyDescent="0.2">
      <c r="A182" s="49"/>
      <c r="B182" s="117"/>
      <c r="C182" s="118"/>
      <c r="D182" s="119"/>
      <c r="E182" s="120"/>
      <c r="F182" s="119"/>
      <c r="G182" s="120"/>
      <c r="H182" s="120"/>
      <c r="I182" s="120"/>
      <c r="J182" s="119"/>
      <c r="K182" s="120"/>
      <c r="L182" s="121"/>
      <c r="M182" s="68"/>
    </row>
    <row r="183" spans="1:13" ht="19" x14ac:dyDescent="0.25">
      <c r="A183" s="49"/>
      <c r="B183" s="109" t="s">
        <v>57</v>
      </c>
      <c r="C183" s="68"/>
      <c r="D183" s="197"/>
      <c r="E183" s="198"/>
      <c r="F183" s="197"/>
      <c r="G183" s="198"/>
      <c r="H183" s="197"/>
      <c r="I183" s="68"/>
      <c r="J183" s="187"/>
      <c r="K183" s="68"/>
      <c r="L183" s="197"/>
      <c r="M183" s="68"/>
    </row>
    <row r="184" spans="1:13" ht="7" customHeight="1" x14ac:dyDescent="0.2">
      <c r="A184" s="49"/>
      <c r="B184" s="199"/>
      <c r="C184" s="199"/>
      <c r="D184" s="200"/>
      <c r="E184" s="201"/>
      <c r="F184" s="202"/>
      <c r="G184" s="201"/>
      <c r="H184" s="200"/>
      <c r="I184" s="199"/>
      <c r="J184" s="203"/>
      <c r="K184" s="199"/>
      <c r="L184" s="200"/>
      <c r="M184" s="68"/>
    </row>
    <row r="185" spans="1:13" ht="14" x14ac:dyDescent="0.2">
      <c r="A185" s="49"/>
      <c r="B185" s="45" t="s">
        <v>146</v>
      </c>
      <c r="C185" s="19"/>
      <c r="D185" s="20"/>
      <c r="E185" s="21"/>
      <c r="F185" s="20"/>
      <c r="G185" s="22"/>
      <c r="H185" s="23"/>
      <c r="I185" s="24"/>
      <c r="J185" s="25"/>
      <c r="K185" s="24"/>
      <c r="L185" s="26"/>
      <c r="M185" s="68"/>
    </row>
    <row r="186" spans="1:13" ht="14" x14ac:dyDescent="0.2">
      <c r="A186" s="49"/>
      <c r="B186" s="46" t="s">
        <v>109</v>
      </c>
      <c r="C186" s="27"/>
      <c r="D186" s="27"/>
      <c r="E186" s="28"/>
      <c r="F186" s="29"/>
      <c r="G186" s="30"/>
      <c r="H186" s="31"/>
      <c r="I186" s="32"/>
      <c r="J186" s="33"/>
      <c r="K186" s="32"/>
      <c r="L186" s="34"/>
      <c r="M186" s="68"/>
    </row>
    <row r="187" spans="1:13" ht="14" x14ac:dyDescent="0.2">
      <c r="A187" s="49"/>
      <c r="B187" s="46" t="s">
        <v>87</v>
      </c>
      <c r="C187" s="27"/>
      <c r="D187" s="35"/>
      <c r="E187" s="28"/>
      <c r="F187" s="29"/>
      <c r="G187" s="30"/>
      <c r="H187" s="31"/>
      <c r="I187" s="32"/>
      <c r="J187" s="33"/>
      <c r="K187" s="32"/>
      <c r="L187" s="34"/>
      <c r="M187" s="68"/>
    </row>
    <row r="188" spans="1:13" ht="14" x14ac:dyDescent="0.2">
      <c r="A188" s="49"/>
      <c r="B188" s="46" t="s">
        <v>107</v>
      </c>
      <c r="C188" s="27"/>
      <c r="D188" s="35"/>
      <c r="E188" s="28"/>
      <c r="F188" s="29"/>
      <c r="G188" s="30"/>
      <c r="H188" s="31"/>
      <c r="I188" s="32"/>
      <c r="J188" s="33"/>
      <c r="K188" s="32"/>
      <c r="L188" s="34"/>
      <c r="M188" s="68"/>
    </row>
    <row r="189" spans="1:13" ht="14" x14ac:dyDescent="0.2">
      <c r="A189" s="49"/>
      <c r="B189" s="46" t="s">
        <v>108</v>
      </c>
      <c r="C189" s="27"/>
      <c r="D189" s="35"/>
      <c r="E189" s="28"/>
      <c r="F189" s="29"/>
      <c r="G189" s="30"/>
      <c r="H189" s="31"/>
      <c r="I189" s="32"/>
      <c r="J189" s="33"/>
      <c r="K189" s="32"/>
      <c r="L189" s="34"/>
      <c r="M189" s="68"/>
    </row>
    <row r="190" spans="1:13" ht="14" x14ac:dyDescent="0.2">
      <c r="A190" s="49"/>
      <c r="B190" s="46" t="s">
        <v>88</v>
      </c>
      <c r="C190" s="32"/>
      <c r="D190" s="31"/>
      <c r="E190" s="30"/>
      <c r="F190" s="36"/>
      <c r="G190" s="30"/>
      <c r="H190" s="31"/>
      <c r="I190" s="32"/>
      <c r="J190" s="33"/>
      <c r="K190" s="32"/>
      <c r="L190" s="34"/>
      <c r="M190" s="68"/>
    </row>
    <row r="191" spans="1:13" ht="14" x14ac:dyDescent="0.2">
      <c r="A191" s="49"/>
      <c r="B191" s="46"/>
      <c r="C191" s="32"/>
      <c r="D191" s="31"/>
      <c r="E191" s="30"/>
      <c r="F191" s="36"/>
      <c r="G191" s="30"/>
      <c r="H191" s="31"/>
      <c r="I191" s="32"/>
      <c r="J191" s="33"/>
      <c r="K191" s="32"/>
      <c r="L191" s="34"/>
      <c r="M191" s="68"/>
    </row>
    <row r="192" spans="1:13" ht="14" x14ac:dyDescent="0.2">
      <c r="A192" s="49"/>
      <c r="B192" s="46"/>
      <c r="C192" s="32"/>
      <c r="D192" s="31"/>
      <c r="E192" s="30"/>
      <c r="F192" s="36"/>
      <c r="G192" s="30"/>
      <c r="H192" s="31"/>
      <c r="I192" s="32"/>
      <c r="J192" s="33"/>
      <c r="K192" s="32"/>
      <c r="L192" s="34"/>
      <c r="M192" s="68"/>
    </row>
    <row r="193" spans="1:13" ht="14" x14ac:dyDescent="0.2">
      <c r="A193" s="49"/>
      <c r="B193" s="46"/>
      <c r="C193" s="32"/>
      <c r="D193" s="31"/>
      <c r="E193" s="30"/>
      <c r="F193" s="36"/>
      <c r="G193" s="30"/>
      <c r="H193" s="31"/>
      <c r="I193" s="32"/>
      <c r="J193" s="33"/>
      <c r="K193" s="32"/>
      <c r="L193" s="34"/>
      <c r="M193" s="68"/>
    </row>
    <row r="194" spans="1:13" ht="14" x14ac:dyDescent="0.2">
      <c r="A194" s="49"/>
      <c r="B194" s="46"/>
      <c r="C194" s="32"/>
      <c r="D194" s="31"/>
      <c r="E194" s="30"/>
      <c r="F194" s="36"/>
      <c r="G194" s="30"/>
      <c r="H194" s="31"/>
      <c r="I194" s="32"/>
      <c r="J194" s="33"/>
      <c r="K194" s="32"/>
      <c r="L194" s="34"/>
      <c r="M194" s="68"/>
    </row>
    <row r="195" spans="1:13" ht="14" x14ac:dyDescent="0.2">
      <c r="A195" s="49"/>
      <c r="B195" s="46"/>
      <c r="C195" s="32"/>
      <c r="D195" s="31"/>
      <c r="E195" s="30"/>
      <c r="F195" s="36"/>
      <c r="G195" s="30"/>
      <c r="H195" s="31"/>
      <c r="I195" s="32"/>
      <c r="J195" s="33"/>
      <c r="K195" s="32"/>
      <c r="L195" s="34"/>
      <c r="M195" s="68"/>
    </row>
    <row r="196" spans="1:13" ht="14" x14ac:dyDescent="0.2">
      <c r="A196" s="49"/>
      <c r="B196" s="46"/>
      <c r="C196" s="32"/>
      <c r="D196" s="31"/>
      <c r="E196" s="30"/>
      <c r="F196" s="36"/>
      <c r="G196" s="30"/>
      <c r="H196" s="31"/>
      <c r="I196" s="32"/>
      <c r="J196" s="33"/>
      <c r="K196" s="32"/>
      <c r="L196" s="34"/>
      <c r="M196" s="68"/>
    </row>
    <row r="197" spans="1:13" ht="14" x14ac:dyDescent="0.2">
      <c r="A197" s="49"/>
      <c r="B197" s="46"/>
      <c r="C197" s="32"/>
      <c r="D197" s="31"/>
      <c r="E197" s="30"/>
      <c r="F197" s="36"/>
      <c r="G197" s="30"/>
      <c r="H197" s="31"/>
      <c r="I197" s="32"/>
      <c r="J197" s="33"/>
      <c r="K197" s="32"/>
      <c r="L197" s="34"/>
      <c r="M197" s="68"/>
    </row>
    <row r="198" spans="1:13" ht="14" x14ac:dyDescent="0.2">
      <c r="A198" s="49"/>
      <c r="B198" s="46"/>
      <c r="C198" s="32"/>
      <c r="D198" s="31"/>
      <c r="E198" s="30"/>
      <c r="F198" s="36"/>
      <c r="G198" s="30"/>
      <c r="H198" s="31"/>
      <c r="I198" s="32"/>
      <c r="J198" s="33"/>
      <c r="K198" s="32"/>
      <c r="L198" s="34"/>
      <c r="M198" s="68"/>
    </row>
    <row r="199" spans="1:13" ht="14" x14ac:dyDescent="0.2">
      <c r="A199" s="49"/>
      <c r="B199" s="46"/>
      <c r="C199" s="32"/>
      <c r="D199" s="31"/>
      <c r="E199" s="30"/>
      <c r="F199" s="36"/>
      <c r="G199" s="30"/>
      <c r="H199" s="31"/>
      <c r="I199" s="32"/>
      <c r="J199" s="33"/>
      <c r="K199" s="32"/>
      <c r="L199" s="34"/>
      <c r="M199" s="68"/>
    </row>
    <row r="200" spans="1:13" ht="14" x14ac:dyDescent="0.2">
      <c r="A200" s="49"/>
      <c r="B200" s="46"/>
      <c r="C200" s="32"/>
      <c r="D200" s="31"/>
      <c r="E200" s="30"/>
      <c r="F200" s="36"/>
      <c r="G200" s="30"/>
      <c r="H200" s="31"/>
      <c r="I200" s="32"/>
      <c r="J200" s="33"/>
      <c r="K200" s="32"/>
      <c r="L200" s="34"/>
      <c r="M200" s="68"/>
    </row>
    <row r="201" spans="1:13" ht="14" x14ac:dyDescent="0.2">
      <c r="A201" s="49"/>
      <c r="B201" s="46"/>
      <c r="C201" s="32"/>
      <c r="D201" s="31"/>
      <c r="E201" s="30"/>
      <c r="F201" s="36"/>
      <c r="G201" s="30"/>
      <c r="H201" s="31"/>
      <c r="I201" s="32"/>
      <c r="J201" s="33"/>
      <c r="K201" s="32"/>
      <c r="L201" s="34"/>
      <c r="M201" s="68"/>
    </row>
    <row r="202" spans="1:13" ht="14" x14ac:dyDescent="0.2">
      <c r="A202" s="49"/>
      <c r="B202" s="46"/>
      <c r="C202" s="32"/>
      <c r="D202" s="31"/>
      <c r="E202" s="30"/>
      <c r="F202" s="36"/>
      <c r="G202" s="30"/>
      <c r="H202" s="31"/>
      <c r="I202" s="32"/>
      <c r="J202" s="33"/>
      <c r="K202" s="32"/>
      <c r="L202" s="34"/>
      <c r="M202" s="68"/>
    </row>
    <row r="203" spans="1:13" ht="14" x14ac:dyDescent="0.2">
      <c r="A203" s="49"/>
      <c r="B203" s="46"/>
      <c r="C203" s="32"/>
      <c r="D203" s="31"/>
      <c r="E203" s="30"/>
      <c r="F203" s="36"/>
      <c r="G203" s="30"/>
      <c r="H203" s="31"/>
      <c r="I203" s="32"/>
      <c r="J203" s="33"/>
      <c r="K203" s="32"/>
      <c r="L203" s="34"/>
      <c r="M203" s="68"/>
    </row>
    <row r="204" spans="1:13" ht="14" x14ac:dyDescent="0.2">
      <c r="A204" s="49"/>
      <c r="B204" s="46"/>
      <c r="C204" s="32"/>
      <c r="D204" s="31"/>
      <c r="E204" s="30"/>
      <c r="F204" s="36"/>
      <c r="G204" s="30"/>
      <c r="H204" s="31"/>
      <c r="I204" s="32"/>
      <c r="J204" s="33"/>
      <c r="K204" s="32"/>
      <c r="L204" s="34"/>
      <c r="M204" s="68"/>
    </row>
    <row r="205" spans="1:13" ht="14" x14ac:dyDescent="0.2">
      <c r="A205" s="49"/>
      <c r="B205" s="46"/>
      <c r="C205" s="32"/>
      <c r="D205" s="31"/>
      <c r="E205" s="30"/>
      <c r="F205" s="36"/>
      <c r="G205" s="30"/>
      <c r="H205" s="31"/>
      <c r="I205" s="32"/>
      <c r="J205" s="33"/>
      <c r="K205" s="32"/>
      <c r="L205" s="34"/>
      <c r="M205" s="68"/>
    </row>
    <row r="206" spans="1:13" ht="14" x14ac:dyDescent="0.2">
      <c r="A206" s="49"/>
      <c r="B206" s="46"/>
      <c r="C206" s="32"/>
      <c r="D206" s="31"/>
      <c r="E206" s="30"/>
      <c r="F206" s="36"/>
      <c r="G206" s="30"/>
      <c r="H206" s="31"/>
      <c r="I206" s="32"/>
      <c r="J206" s="33"/>
      <c r="K206" s="32"/>
      <c r="L206" s="34"/>
      <c r="M206" s="68"/>
    </row>
    <row r="207" spans="1:13" ht="14" x14ac:dyDescent="0.2">
      <c r="A207" s="49"/>
      <c r="B207" s="46"/>
      <c r="C207" s="32"/>
      <c r="D207" s="31"/>
      <c r="E207" s="30"/>
      <c r="F207" s="36"/>
      <c r="G207" s="30"/>
      <c r="H207" s="31"/>
      <c r="I207" s="32"/>
      <c r="J207" s="33"/>
      <c r="K207" s="32"/>
      <c r="L207" s="34"/>
      <c r="M207" s="68"/>
    </row>
    <row r="208" spans="1:13" ht="14" x14ac:dyDescent="0.2">
      <c r="A208" s="49"/>
      <c r="B208" s="46"/>
      <c r="C208" s="32"/>
      <c r="D208" s="31"/>
      <c r="E208" s="30"/>
      <c r="F208" s="36"/>
      <c r="G208" s="30"/>
      <c r="H208" s="31"/>
      <c r="I208" s="32"/>
      <c r="J208" s="33"/>
      <c r="K208" s="32"/>
      <c r="L208" s="34"/>
      <c r="M208" s="68"/>
    </row>
    <row r="209" spans="1:13" ht="14" x14ac:dyDescent="0.2">
      <c r="A209" s="49"/>
      <c r="B209" s="46"/>
      <c r="C209" s="32"/>
      <c r="D209" s="31"/>
      <c r="E209" s="30"/>
      <c r="F209" s="36"/>
      <c r="G209" s="30"/>
      <c r="H209" s="31"/>
      <c r="I209" s="32"/>
      <c r="J209" s="33"/>
      <c r="K209" s="32"/>
      <c r="L209" s="34"/>
      <c r="M209" s="68"/>
    </row>
    <row r="210" spans="1:13" ht="14" x14ac:dyDescent="0.2">
      <c r="A210" s="49"/>
      <c r="B210" s="46"/>
      <c r="C210" s="32"/>
      <c r="D210" s="31"/>
      <c r="E210" s="30"/>
      <c r="F210" s="36"/>
      <c r="G210" s="30"/>
      <c r="H210" s="31"/>
      <c r="I210" s="32"/>
      <c r="J210" s="33"/>
      <c r="K210" s="32"/>
      <c r="L210" s="34"/>
      <c r="M210" s="68"/>
    </row>
    <row r="211" spans="1:13" ht="14" x14ac:dyDescent="0.2">
      <c r="A211" s="49"/>
      <c r="B211" s="46"/>
      <c r="C211" s="32"/>
      <c r="D211" s="31"/>
      <c r="E211" s="30"/>
      <c r="F211" s="36"/>
      <c r="G211" s="30"/>
      <c r="H211" s="31"/>
      <c r="I211" s="32"/>
      <c r="J211" s="33"/>
      <c r="K211" s="32"/>
      <c r="L211" s="34"/>
      <c r="M211" s="68"/>
    </row>
    <row r="212" spans="1:13" ht="14" x14ac:dyDescent="0.2">
      <c r="A212" s="49"/>
      <c r="B212" s="46"/>
      <c r="C212" s="32"/>
      <c r="D212" s="31"/>
      <c r="E212" s="30"/>
      <c r="F212" s="36"/>
      <c r="G212" s="30"/>
      <c r="H212" s="31"/>
      <c r="I212" s="32"/>
      <c r="J212" s="33"/>
      <c r="K212" s="32"/>
      <c r="L212" s="34"/>
      <c r="M212" s="68"/>
    </row>
    <row r="213" spans="1:13" ht="14" x14ac:dyDescent="0.2">
      <c r="A213" s="49"/>
      <c r="B213" s="46"/>
      <c r="C213" s="32"/>
      <c r="D213" s="31"/>
      <c r="E213" s="30"/>
      <c r="F213" s="36"/>
      <c r="G213" s="30"/>
      <c r="H213" s="31"/>
      <c r="I213" s="32"/>
      <c r="J213" s="33"/>
      <c r="K213" s="32"/>
      <c r="L213" s="34"/>
      <c r="M213" s="68"/>
    </row>
    <row r="214" spans="1:13" ht="14" x14ac:dyDescent="0.2">
      <c r="A214" s="49"/>
      <c r="B214" s="46"/>
      <c r="C214" s="32"/>
      <c r="D214" s="31"/>
      <c r="E214" s="30"/>
      <c r="F214" s="36"/>
      <c r="G214" s="30"/>
      <c r="H214" s="31"/>
      <c r="I214" s="32"/>
      <c r="J214" s="33"/>
      <c r="K214" s="32"/>
      <c r="L214" s="34"/>
      <c r="M214" s="68"/>
    </row>
    <row r="215" spans="1:13" ht="14" x14ac:dyDescent="0.2">
      <c r="A215" s="49"/>
      <c r="B215" s="46"/>
      <c r="C215" s="32"/>
      <c r="D215" s="31"/>
      <c r="E215" s="30"/>
      <c r="F215" s="36"/>
      <c r="G215" s="30"/>
      <c r="H215" s="31"/>
      <c r="I215" s="32"/>
      <c r="J215" s="33"/>
      <c r="K215" s="32"/>
      <c r="L215" s="34"/>
      <c r="M215" s="68"/>
    </row>
    <row r="216" spans="1:13" ht="14" x14ac:dyDescent="0.2">
      <c r="A216" s="49"/>
      <c r="B216" s="46"/>
      <c r="C216" s="32"/>
      <c r="D216" s="31"/>
      <c r="E216" s="30"/>
      <c r="F216" s="36"/>
      <c r="G216" s="30"/>
      <c r="H216" s="31"/>
      <c r="I216" s="32"/>
      <c r="J216" s="33"/>
      <c r="K216" s="32"/>
      <c r="L216" s="34"/>
      <c r="M216" s="68"/>
    </row>
    <row r="217" spans="1:13" ht="14" x14ac:dyDescent="0.2">
      <c r="A217" s="49"/>
      <c r="B217" s="46"/>
      <c r="C217" s="32"/>
      <c r="D217" s="31"/>
      <c r="E217" s="30"/>
      <c r="F217" s="36"/>
      <c r="G217" s="30"/>
      <c r="H217" s="31"/>
      <c r="I217" s="32"/>
      <c r="J217" s="33"/>
      <c r="K217" s="32"/>
      <c r="L217" s="34"/>
      <c r="M217" s="68"/>
    </row>
    <row r="218" spans="1:13" ht="14" x14ac:dyDescent="0.2">
      <c r="A218" s="49"/>
      <c r="B218" s="46"/>
      <c r="C218" s="32"/>
      <c r="D218" s="31"/>
      <c r="E218" s="30"/>
      <c r="F218" s="36"/>
      <c r="G218" s="30"/>
      <c r="H218" s="31"/>
      <c r="I218" s="32"/>
      <c r="J218" s="33"/>
      <c r="K218" s="32"/>
      <c r="L218" s="34"/>
      <c r="M218" s="68"/>
    </row>
    <row r="219" spans="1:13" ht="14" x14ac:dyDescent="0.2">
      <c r="A219" s="49"/>
      <c r="B219" s="46"/>
      <c r="C219" s="32"/>
      <c r="D219" s="31"/>
      <c r="E219" s="30"/>
      <c r="F219" s="36"/>
      <c r="G219" s="30"/>
      <c r="H219" s="31"/>
      <c r="I219" s="32"/>
      <c r="J219" s="33"/>
      <c r="K219" s="32"/>
      <c r="L219" s="34"/>
      <c r="M219" s="68"/>
    </row>
    <row r="220" spans="1:13" ht="14" x14ac:dyDescent="0.2">
      <c r="A220" s="49"/>
      <c r="B220" s="46"/>
      <c r="C220" s="32"/>
      <c r="D220" s="31"/>
      <c r="E220" s="30"/>
      <c r="F220" s="36"/>
      <c r="G220" s="30"/>
      <c r="H220" s="31"/>
      <c r="I220" s="32"/>
      <c r="J220" s="33"/>
      <c r="K220" s="32"/>
      <c r="L220" s="34"/>
      <c r="M220" s="68"/>
    </row>
    <row r="221" spans="1:13" ht="14" x14ac:dyDescent="0.2">
      <c r="A221" s="49"/>
      <c r="B221" s="46"/>
      <c r="C221" s="32"/>
      <c r="D221" s="31"/>
      <c r="E221" s="30"/>
      <c r="F221" s="36"/>
      <c r="G221" s="30"/>
      <c r="H221" s="31"/>
      <c r="I221" s="32"/>
      <c r="J221" s="33"/>
      <c r="K221" s="32"/>
      <c r="L221" s="34"/>
      <c r="M221" s="68"/>
    </row>
    <row r="222" spans="1:13" ht="14" x14ac:dyDescent="0.2">
      <c r="A222" s="49"/>
      <c r="B222" s="46"/>
      <c r="C222" s="32"/>
      <c r="D222" s="31"/>
      <c r="E222" s="30"/>
      <c r="F222" s="36"/>
      <c r="G222" s="30"/>
      <c r="H222" s="31"/>
      <c r="I222" s="32"/>
      <c r="J222" s="33"/>
      <c r="K222" s="32"/>
      <c r="L222" s="34"/>
      <c r="M222" s="68"/>
    </row>
    <row r="223" spans="1:13" ht="14" x14ac:dyDescent="0.2">
      <c r="A223" s="49"/>
      <c r="B223" s="46"/>
      <c r="C223" s="32"/>
      <c r="D223" s="31"/>
      <c r="E223" s="30"/>
      <c r="F223" s="36"/>
      <c r="G223" s="30"/>
      <c r="H223" s="31"/>
      <c r="I223" s="32"/>
      <c r="J223" s="33"/>
      <c r="K223" s="32"/>
      <c r="L223" s="34"/>
      <c r="M223" s="68"/>
    </row>
    <row r="224" spans="1:13" ht="14" x14ac:dyDescent="0.2">
      <c r="A224" s="49"/>
      <c r="B224" s="46"/>
      <c r="C224" s="32"/>
      <c r="D224" s="31"/>
      <c r="E224" s="30"/>
      <c r="F224" s="36"/>
      <c r="G224" s="30"/>
      <c r="H224" s="31"/>
      <c r="I224" s="32"/>
      <c r="J224" s="33"/>
      <c r="K224" s="32"/>
      <c r="L224" s="34"/>
      <c r="M224" s="68"/>
    </row>
    <row r="225" spans="1:13" ht="14" x14ac:dyDescent="0.2">
      <c r="A225" s="49"/>
      <c r="B225" s="46"/>
      <c r="C225" s="32"/>
      <c r="D225" s="31"/>
      <c r="E225" s="30"/>
      <c r="F225" s="36"/>
      <c r="G225" s="30"/>
      <c r="H225" s="31"/>
      <c r="I225" s="32"/>
      <c r="J225" s="33"/>
      <c r="K225" s="32"/>
      <c r="L225" s="34"/>
      <c r="M225" s="68"/>
    </row>
    <row r="226" spans="1:13" ht="14" x14ac:dyDescent="0.2">
      <c r="A226" s="49"/>
      <c r="B226" s="46"/>
      <c r="C226" s="32"/>
      <c r="D226" s="31"/>
      <c r="E226" s="30"/>
      <c r="F226" s="36"/>
      <c r="G226" s="30"/>
      <c r="H226" s="31"/>
      <c r="I226" s="32"/>
      <c r="J226" s="33"/>
      <c r="K226" s="32"/>
      <c r="L226" s="34"/>
      <c r="M226" s="68"/>
    </row>
    <row r="227" spans="1:13" ht="14" x14ac:dyDescent="0.2">
      <c r="A227" s="49"/>
      <c r="B227" s="46"/>
      <c r="C227" s="32"/>
      <c r="D227" s="31"/>
      <c r="E227" s="30"/>
      <c r="F227" s="36"/>
      <c r="G227" s="30"/>
      <c r="H227" s="31"/>
      <c r="I227" s="32"/>
      <c r="J227" s="33"/>
      <c r="K227" s="32"/>
      <c r="L227" s="34"/>
      <c r="M227" s="68"/>
    </row>
    <row r="228" spans="1:13" ht="14" x14ac:dyDescent="0.2">
      <c r="A228" s="49"/>
      <c r="B228" s="46"/>
      <c r="C228" s="32"/>
      <c r="D228" s="31"/>
      <c r="E228" s="30"/>
      <c r="F228" s="36"/>
      <c r="G228" s="30"/>
      <c r="H228" s="31"/>
      <c r="I228" s="32"/>
      <c r="J228" s="33"/>
      <c r="K228" s="32"/>
      <c r="L228" s="34"/>
      <c r="M228" s="68"/>
    </row>
    <row r="229" spans="1:13" ht="14" x14ac:dyDescent="0.2">
      <c r="A229" s="49"/>
      <c r="B229" s="46"/>
      <c r="C229" s="32"/>
      <c r="D229" s="31"/>
      <c r="E229" s="30"/>
      <c r="F229" s="36"/>
      <c r="G229" s="30"/>
      <c r="H229" s="31"/>
      <c r="I229" s="32"/>
      <c r="J229" s="33"/>
      <c r="K229" s="32"/>
      <c r="L229" s="34"/>
      <c r="M229" s="68"/>
    </row>
    <row r="230" spans="1:13" ht="14" x14ac:dyDescent="0.2">
      <c r="A230" s="49"/>
      <c r="B230" s="46"/>
      <c r="C230" s="32"/>
      <c r="D230" s="31"/>
      <c r="E230" s="30"/>
      <c r="F230" s="36"/>
      <c r="G230" s="30"/>
      <c r="H230" s="31"/>
      <c r="I230" s="32"/>
      <c r="J230" s="33"/>
      <c r="K230" s="32"/>
      <c r="L230" s="34"/>
      <c r="M230" s="68"/>
    </row>
    <row r="231" spans="1:13" ht="14" x14ac:dyDescent="0.2">
      <c r="A231" s="49"/>
      <c r="B231" s="46"/>
      <c r="C231" s="32"/>
      <c r="D231" s="31"/>
      <c r="E231" s="30"/>
      <c r="F231" s="36"/>
      <c r="G231" s="30"/>
      <c r="H231" s="31"/>
      <c r="I231" s="32"/>
      <c r="J231" s="33"/>
      <c r="K231" s="32"/>
      <c r="L231" s="34"/>
      <c r="M231" s="68"/>
    </row>
    <row r="232" spans="1:13" ht="14" x14ac:dyDescent="0.2">
      <c r="A232" s="49"/>
      <c r="B232" s="46"/>
      <c r="C232" s="32"/>
      <c r="D232" s="31"/>
      <c r="E232" s="30"/>
      <c r="F232" s="36"/>
      <c r="G232" s="30"/>
      <c r="H232" s="31"/>
      <c r="I232" s="32"/>
      <c r="J232" s="33"/>
      <c r="K232" s="32"/>
      <c r="L232" s="34"/>
      <c r="M232" s="68"/>
    </row>
    <row r="233" spans="1:13" ht="14" x14ac:dyDescent="0.2">
      <c r="A233" s="49"/>
      <c r="B233" s="46"/>
      <c r="C233" s="32"/>
      <c r="D233" s="31"/>
      <c r="E233" s="30"/>
      <c r="F233" s="36"/>
      <c r="G233" s="30"/>
      <c r="H233" s="31"/>
      <c r="I233" s="32"/>
      <c r="J233" s="33"/>
      <c r="K233" s="32"/>
      <c r="L233" s="34"/>
      <c r="M233" s="68"/>
    </row>
    <row r="234" spans="1:13" ht="14" x14ac:dyDescent="0.2">
      <c r="A234" s="49"/>
      <c r="B234" s="47"/>
      <c r="C234" s="37"/>
      <c r="D234" s="38"/>
      <c r="E234" s="39"/>
      <c r="F234" s="40"/>
      <c r="G234" s="39"/>
      <c r="H234" s="38"/>
      <c r="I234" s="37"/>
      <c r="J234" s="41"/>
      <c r="K234" s="37"/>
      <c r="L234" s="42"/>
      <c r="M234" s="68"/>
    </row>
    <row r="235" spans="1:13" ht="13.5" customHeight="1" x14ac:dyDescent="0.15">
      <c r="A235" s="49"/>
    </row>
  </sheetData>
  <sheetProtection algorithmName="SHA-512" hashValue="NYuQsQRyDuhTiQPBgqASQcapq37GGeM2bu8tqthxtBL70k9erZX1dfFjyulX3lda9zTSLANJUVQiA3dYIYtZMA==" saltValue="slmOjARSqf9nB+AWg7hTWg==" spinCount="100000" sheet="1" objects="1" scenarios="1" selectLockedCells="1"/>
  <mergeCells count="5">
    <mergeCell ref="B4:L4"/>
    <mergeCell ref="B2:L2"/>
    <mergeCell ref="D6:L6"/>
    <mergeCell ref="B33:C33"/>
    <mergeCell ref="B31:C31"/>
  </mergeCells>
  <phoneticPr fontId="0" type="noConversion"/>
  <printOptions horizontalCentered="1"/>
  <pageMargins left="0.2" right="0.2" top="0" bottom="0.25" header="0" footer="0.1"/>
  <pageSetup paperSize="9" scale="90" fitToHeight="4" orientation="portrait"/>
  <headerFooter>
    <oddFooter>&amp;R&amp;"Calibri Light,Regular"&amp;K000000ISMA v15 (2025)</oddFooter>
  </headerFooter>
  <rowBreaks count="1" manualBreakCount="1">
    <brk id="48" max="12" man="1"/>
  </rowBreaks>
  <ignoredErrors>
    <ignoredError sqref="A1:XFD5 A7:XFD14 A6:C6 E6:XFD6 A16:XFD1048576 A15:K15 M15:XFD15" numberStoredAsText="1"/>
  </ignoredErrors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</vt:lpstr>
      <vt:lpstr>Cert!Print_Area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 owen</cp:lastModifiedBy>
  <cp:lastPrinted>2025-12-16T00:51:58Z</cp:lastPrinted>
  <dcterms:created xsi:type="dcterms:W3CDTF">2001-04-30T13:27:33Z</dcterms:created>
  <dcterms:modified xsi:type="dcterms:W3CDTF">2026-04-21T20:43:52Z</dcterms:modified>
  <cp:category/>
</cp:coreProperties>
</file>